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05"/>
  <workbookPr/>
  <xr:revisionPtr revIDLastSave="64" documentId="11_A90A95E502083B6ECC8B714539BF437A58F70FCD" xr6:coauthVersionLast="47" xr6:coauthVersionMax="47" xr10:uidLastSave="{2A8449F5-F687-46E0-A5F0-2533F00C50B9}"/>
  <bookViews>
    <workbookView xWindow="0" yWindow="0" windowWidth="0" windowHeight="0" activeTab="4" xr2:uid="{00000000-000D-0000-FFFF-FFFF00000000}"/>
  </bookViews>
  <sheets>
    <sheet name="Hardware cliente" sheetId="1" r:id="rId1"/>
    <sheet name="Hardware sistema" sheetId="2" r:id="rId2"/>
    <sheet name="Software cliente" sheetId="3" r:id="rId3"/>
    <sheet name="Software sistema" sheetId="4" r:id="rId4"/>
    <sheet name="Implementos Adicionales" sheetId="5" r:id="rId5"/>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44" i="5" l="1"/>
  <c r="G44" i="5"/>
  <c r="J37" i="5"/>
  <c r="G37" i="5"/>
  <c r="G32" i="5"/>
  <c r="G31" i="5"/>
  <c r="J30" i="5"/>
  <c r="G30" i="5"/>
  <c r="J25" i="5"/>
  <c r="H25" i="5"/>
  <c r="G25" i="5"/>
  <c r="J24" i="5"/>
  <c r="H24" i="5"/>
  <c r="G24" i="5"/>
  <c r="J23" i="5"/>
  <c r="H23" i="5"/>
  <c r="G23" i="5"/>
  <c r="J18" i="5"/>
  <c r="H18" i="5"/>
  <c r="G18" i="5"/>
  <c r="J17" i="5"/>
  <c r="H17" i="5"/>
  <c r="G17" i="5"/>
  <c r="J16" i="5"/>
  <c r="H16" i="5"/>
  <c r="G16" i="5"/>
  <c r="J11" i="5"/>
  <c r="H11" i="5"/>
  <c r="G11" i="5"/>
  <c r="J10" i="5"/>
  <c r="H10" i="5"/>
  <c r="G10" i="5"/>
  <c r="J9" i="5"/>
  <c r="H9" i="5"/>
  <c r="G9" i="5"/>
  <c r="J4" i="5"/>
  <c r="H4" i="5"/>
  <c r="G4" i="5"/>
  <c r="J3" i="5"/>
  <c r="H3" i="5"/>
  <c r="G3" i="5"/>
  <c r="J2" i="5"/>
  <c r="H2" i="5"/>
  <c r="G2" i="5"/>
  <c r="G52" i="4"/>
  <c r="H52" i="4" s="1"/>
  <c r="I52" i="4" s="1"/>
  <c r="J52" i="4" s="1"/>
  <c r="I51" i="4"/>
  <c r="J51" i="4" s="1"/>
  <c r="G50" i="4"/>
  <c r="I45" i="4"/>
  <c r="J45" i="4" s="1"/>
  <c r="G44" i="4"/>
  <c r="I43" i="4"/>
  <c r="J43" i="4" s="1"/>
  <c r="G37" i="4"/>
  <c r="G36" i="4"/>
  <c r="J35" i="4"/>
  <c r="J30" i="4"/>
  <c r="J29" i="4"/>
  <c r="J28" i="4"/>
  <c r="G24" i="4"/>
  <c r="G23" i="4"/>
  <c r="G22" i="4"/>
  <c r="J18" i="4"/>
  <c r="J17" i="4"/>
  <c r="J16" i="4"/>
  <c r="J12" i="4"/>
  <c r="J11" i="4"/>
  <c r="J10" i="4"/>
  <c r="G6" i="4"/>
  <c r="G5" i="4"/>
  <c r="G33" i="3"/>
  <c r="G32" i="3"/>
  <c r="J31" i="3"/>
  <c r="J26" i="3"/>
  <c r="J25" i="3"/>
  <c r="J24" i="3"/>
  <c r="J19" i="3"/>
  <c r="J18" i="3"/>
  <c r="J17" i="3"/>
  <c r="G12" i="3"/>
  <c r="G11" i="3"/>
  <c r="H11" i="3" s="1"/>
  <c r="I11" i="3" s="1"/>
  <c r="J11" i="3" s="1"/>
  <c r="G10" i="3"/>
  <c r="I6" i="3"/>
  <c r="J5" i="3"/>
  <c r="I5" i="3"/>
  <c r="J4" i="3"/>
  <c r="I4" i="3"/>
  <c r="G24" i="2"/>
  <c r="H24" i="2" s="1"/>
  <c r="I24" i="2" s="1"/>
  <c r="J24" i="2" s="1"/>
  <c r="G23" i="2"/>
  <c r="G22" i="2"/>
  <c r="G17" i="2"/>
  <c r="H17" i="2" s="1"/>
  <c r="I17" i="2" s="1"/>
  <c r="J17" i="2" s="1"/>
  <c r="G16" i="2"/>
  <c r="H16" i="2" s="1"/>
  <c r="I16" i="2" s="1"/>
  <c r="J16" i="2" s="1"/>
  <c r="I15" i="2"/>
  <c r="J15" i="2" s="1"/>
  <c r="G10" i="2"/>
  <c r="H10" i="2" s="1"/>
  <c r="I10" i="2" s="1"/>
  <c r="J10" i="2" s="1"/>
  <c r="G9" i="2"/>
  <c r="G8" i="2"/>
  <c r="J17" i="1"/>
  <c r="H17" i="1"/>
  <c r="G17" i="1"/>
  <c r="J16" i="1"/>
  <c r="H16" i="1"/>
  <c r="G16" i="1"/>
  <c r="J15" i="1"/>
  <c r="H15" i="1"/>
  <c r="G15" i="1"/>
  <c r="J12" i="1"/>
  <c r="J11" i="1"/>
  <c r="J10" i="1"/>
  <c r="H10" i="1"/>
  <c r="G10" i="1"/>
  <c r="J9" i="1"/>
  <c r="H9" i="1"/>
  <c r="G9" i="1"/>
  <c r="J8" i="1"/>
  <c r="H8" i="1"/>
  <c r="G8" i="1"/>
  <c r="H8" i="2" l="1"/>
  <c r="I8" i="2" s="1"/>
  <c r="J8" i="2" s="1"/>
  <c r="H9" i="2"/>
  <c r="I9" i="2" s="1"/>
  <c r="J9" i="2" s="1"/>
  <c r="H22" i="2"/>
  <c r="I22" i="2" s="1"/>
  <c r="J22" i="2" s="1"/>
  <c r="H23" i="2"/>
  <c r="I23" i="2" s="1"/>
  <c r="J23" i="2" s="1"/>
  <c r="H10" i="3"/>
  <c r="I10" i="3" s="1"/>
  <c r="J10" i="3" s="1"/>
  <c r="H12" i="3"/>
  <c r="I12" i="3" s="1"/>
  <c r="J12" i="3" s="1"/>
  <c r="H32" i="3"/>
  <c r="I32" i="3" s="1"/>
  <c r="J32" i="3" s="1"/>
  <c r="H33" i="3"/>
  <c r="I33" i="3" s="1"/>
  <c r="J33" i="3" s="1"/>
  <c r="H5" i="4"/>
  <c r="I5" i="4" s="1"/>
  <c r="J5" i="4" s="1"/>
  <c r="H6" i="4"/>
  <c r="I6" i="4" s="1"/>
  <c r="J6" i="4" s="1"/>
  <c r="H22" i="4"/>
  <c r="I22" i="4" s="1"/>
  <c r="J22" i="4" s="1"/>
  <c r="H23" i="4"/>
  <c r="I23" i="4" s="1"/>
  <c r="J23" i="4" s="1"/>
  <c r="H24" i="4"/>
  <c r="I24" i="4" s="1"/>
  <c r="J24" i="4" s="1"/>
  <c r="H36" i="4"/>
  <c r="I36" i="4" s="1"/>
  <c r="J36" i="4" s="1"/>
  <c r="H37" i="4"/>
  <c r="I37" i="4" s="1"/>
  <c r="J37" i="4" s="1"/>
  <c r="H44" i="4"/>
  <c r="I44" i="4" s="1"/>
  <c r="J44" i="4" s="1"/>
  <c r="H50" i="4"/>
  <c r="I50" i="4" s="1"/>
  <c r="J50" i="4" s="1"/>
</calcChain>
</file>

<file path=xl/sharedStrings.xml><?xml version="1.0" encoding="utf-8"?>
<sst xmlns="http://schemas.openxmlformats.org/spreadsheetml/2006/main" count="732" uniqueCount="189">
  <si>
    <t>CUADRO DE COTIZACIONES</t>
  </si>
  <si>
    <t xml:space="preserve">Cuadro Comparativo de Cotizaciones </t>
  </si>
  <si>
    <t>Presupuestos (a)
comptador cliente</t>
  </si>
  <si>
    <t>Logo Proveedor</t>
  </si>
  <si>
    <t>Imagen Producto</t>
  </si>
  <si>
    <r>
      <rPr>
        <b/>
        <sz val="10"/>
        <color rgb="FF000000"/>
        <rFont val="Trebuchet MS"/>
      </rPr>
      <t xml:space="preserve">Empresa
</t>
    </r>
    <r>
      <rPr>
        <i/>
        <sz val="8"/>
        <color rgb="FF000000"/>
        <rFont val="Trebuchet MS"/>
      </rPr>
      <t>(Nombre fiscal de la empresa)</t>
    </r>
  </si>
  <si>
    <r>
      <rPr>
        <b/>
        <sz val="10"/>
        <color rgb="FF000000"/>
        <rFont val="Trebuchet MS"/>
      </rPr>
      <t xml:space="preserve">Nº de CUIT, Dirección, Teléfono
</t>
    </r>
    <r>
      <rPr>
        <i/>
        <sz val="8"/>
        <color rgb="FF000000"/>
        <rFont val="Trebuchet MS"/>
      </rPr>
      <t>(Datos de la empresa)</t>
    </r>
  </si>
  <si>
    <r>
      <rPr>
        <b/>
        <sz val="10"/>
        <color rgb="FF000000"/>
        <rFont val="Trebuchet MS"/>
      </rPr>
      <t xml:space="preserve">Descripción del
bien/ servicio (b)
</t>
    </r>
    <r>
      <rPr>
        <i/>
        <sz val="8"/>
        <color rgb="FF000000"/>
        <rFont val="Trebuchet MS"/>
      </rPr>
      <t>Características de los bienes/ servicios</t>
    </r>
  </si>
  <si>
    <r>
      <rPr>
        <b/>
        <sz val="10"/>
        <color theme="1"/>
        <rFont val="&quot;Trebuchet MS&quot;"/>
      </rPr>
      <t xml:space="preserve">Importe Unitario
</t>
    </r>
    <r>
      <rPr>
        <i/>
        <sz val="8"/>
        <color theme="1"/>
        <rFont val="&quot;Trebuchet MS&quot;"/>
      </rPr>
      <t>(moneda nacional)</t>
    </r>
  </si>
  <si>
    <r>
      <rPr>
        <b/>
        <u/>
        <sz val="10"/>
        <color rgb="FF000000"/>
        <rFont val="Trebuchet MS"/>
      </rPr>
      <t xml:space="preserve">Importe Total
 IVA incluido
</t>
    </r>
    <r>
      <rPr>
        <i/>
        <u/>
        <sz val="8"/>
        <color rgb="FF000000"/>
        <rFont val="Trebuchet MS"/>
      </rPr>
      <t>(moneda nacional)</t>
    </r>
  </si>
  <si>
    <r>
      <rPr>
        <b/>
        <sz val="10"/>
        <color rgb="FF000000"/>
        <rFont val="Arial"/>
      </rPr>
      <t xml:space="preserve">Importe Total
</t>
    </r>
    <r>
      <rPr>
        <i/>
        <sz val="8"/>
        <color rgb="FF000000"/>
        <rFont val="Arial"/>
      </rPr>
      <t>(moneda extranjera)</t>
    </r>
  </si>
  <si>
    <t>Tipo de cambio</t>
  </si>
  <si>
    <r>
      <rPr>
        <b/>
        <sz val="10"/>
        <color rgb="FF000000"/>
        <rFont val="Trebuchet MS"/>
      </rPr>
      <t xml:space="preserve">Forma de Pago 
</t>
    </r>
    <r>
      <rPr>
        <i/>
        <sz val="8"/>
        <color rgb="FF000000"/>
        <rFont val="Trebuchet MS"/>
      </rPr>
      <t>(Contado o Cheque)</t>
    </r>
  </si>
  <si>
    <r>
      <rPr>
        <b/>
        <sz val="10"/>
        <color rgb="FF000000"/>
        <rFont val="Trebuchet MS"/>
      </rPr>
      <t xml:space="preserve">Observaciones 
</t>
    </r>
    <r>
      <rPr>
        <i/>
        <sz val="8"/>
        <color rgb="FF000000"/>
        <rFont val="Trebuchet MS"/>
      </rPr>
      <t>(se debe incluir toda aquella característica que no ha sido posible incluir anteriormente)</t>
    </r>
  </si>
  <si>
    <t>Nº 1</t>
  </si>
  <si>
    <t>Alkosto</t>
  </si>
  <si>
    <t>https://www.alkosto.com/computador-portatil-gamer-rog-zephyrus-g16-16-pulgadas-gu605mi-intel-core-ultra-9-185h-ram-32gb-disco-ssd-1-tb-gris/p/4711387370650</t>
  </si>
  <si>
    <t>Computador Portátil Gamer ROG Zephyrus G16 16" Pulgadas GU605MI - Intel Core Ultra 9 185H - RAM 32GB - Disco SSD 1 TB - Gris</t>
  </si>
  <si>
    <t>contado</t>
  </si>
  <si>
    <t>Especificaciones
Almacenamiento y Procesamiento
Marca del Procesador
INTEL 
Tipos de Discos que Incluye
Disco Estado Solido (SSD) 
Procesador
Intel Core I9 
Capacidad de Disco
Estado Solido SSD 1 TB 
Modelo del Procesador
Intel Core Ultra 9 Ultra 9 Processor 185H 2.3 GHz 
Número de Núcleos (más núcleos más multitareas)
16  Nucleos
Velocidad del Procesador
2.3 GHz (24MB Cache, up to 5.1 GHz, 16 cores, 22 Threads) 
Memoria RAM
32 GB 
Sistema Operativo
Windows 
Version Sistema Operativo
Windows 11 Home - ASUS recommends Windows 11 Pro for business 
Imagen y Pantalla
Tamaño Pantalla
16  Pulgadas
Tarjeta Grafica
GeForce® RTX 4070 
Resolucion Pantalla
WQXGA 
Modelo Tarjeta de Video/Grafica
RTX 4070 
Marca Tarjeta de Video/Grafica
NVIDIA 
Conectividad
Fuentes de Alimentacion de Energia
Batería Recargable Interna 
Energía Eléctrica 
Tipos de Puertos Entradas y Salidas
Entrada Tarjeta Micro SD 
Puerto HDMI 2.1 
Puerto USB 3.2 
Puerto USB Tipo C 
Salida de Audífonos 
Thunderbolt 4 
Opciones de Conectividad
Bluetooth 
USB 
WiFi 
No. Puertos HDMI
1  Puertos
No. Puertos USB
2  Puertos
No. Puertos USB tipo C
2  Puertos
No. Puertos SD
1  Puertos
No. Salidas de Audio
1  Puertos
Características Técnicas
Duracion de la Bateria
8  Horas Aproximadas
Características Físicas
Tonalidad de Color
Eclipse Gray 
Peso
1.85  Kilogramos
Unidad CD/DVD Integrada
No tiene Unidad de CD/DVD Integrada 
Caracteristicas del Teclado
Alfanumérico 
Retroiluminado 
Resolucion Camara WEB
1080p FHD 
Detalles del Producto
Caracteristicas Especiales
Cámara WEB Integrada 
Reconocimiento Facial 
Información Adicional Relevante
Linea Modelo Referencia
GU605MI-QR049W 
Software Incluidos
Pantone Validated/McAfee® 30 days free trial. Xbox Game Pass Ultimate_3 meses (*Se aplican términos y exclusiones. Oferta solo disponible en mercados elegibles para Xbox Game Pass Ultimate. Los mercados elegibles se determinan en el momento de la activaci 
Qué incluye el producto
ROG Chakram Core mouse y funda ROG Zephyrus gaming 
Garantía
24  Meses
Aviso Legal
En Los computadores PORTATILES La duración de la batería es un valor aproximado y depende del uso que se le de al equipo. (Los computadores De escritorio NO tienen batería)</t>
  </si>
  <si>
    <t xml:space="preserve">Nº2 </t>
  </si>
  <si>
    <t>Alkomprar</t>
  </si>
  <si>
    <t>https://www.alkomprar.com/computador-portatil-gamer-rog-zephyrus-g16-16-pulgadas-gu605mi-intel-core-ultra-9-185h-ram-32gb-disco-ssd-1-tb-gris/p/4711387370650?fuente=google&amp;medio=cpc&amp;campaign=PMAX_ALKOMPRAR_EXP_COL_PEF_AON_CPC_CONV_IPHONE_2023&amp;keyword=&amp;gad_source=1</t>
  </si>
  <si>
    <t>Nº 3</t>
  </si>
  <si>
    <t>Ktronix</t>
  </si>
  <si>
    <t>https://www.ktronix.com/computador-portatil-gamer-rog-zephyrus-g16-16-pulgadas-gu605mi-intel-core-ultra-9-185h-ram-32gb-disco-ssd-1-tb-gris/p/4711387370650</t>
  </si>
  <si>
    <t>Presupuestos (a)
Disco externo para cliente</t>
  </si>
  <si>
    <t>https://www.ktronix.com/unidad-estado-solido-externo-kingston-ssd-2tb/p/740617338508</t>
  </si>
  <si>
    <t>Unidad Estado Sólido Externo KINGSTON SSD 2TB</t>
  </si>
  <si>
    <t>Especificaciones técnicas
Almacenamiento y Procesamiento
Almacenamiento
2000  GB
Características Técnicas
Clase o Velocidad de Trasmision
3.2 
Velocidad de Escritura
1000  Mbps
Velocidad de Lectura
1050  Mbps
Características Físicas
Tonalidad de Color
Negro 
Uso
Computadores 
Tipo
Disco estado solido 
Material
Metal + plástico 
Plug and Play
Si Es Plug and Play 
Información Adicional Relevante
Linea Modelo Referencia
SXS1000/2000G 
Qué incluye el producto
Cable USB-C a USB-A de 12” 
Qué No incluye el producto
No incluye estuche de almacenamiento 
Garantía
6  Meses</t>
  </si>
  <si>
    <t>https://www.alkosto.com/unidad-estado-solido-externo-kingston-ssd-2tb/p/740617338508</t>
  </si>
  <si>
    <t>https://www.alkomprar.com/unidad-estado-solido-externo-kingston-ssd-2tb/p/740617338508</t>
  </si>
  <si>
    <t xml:space="preserve">Presupuestos (a)
</t>
  </si>
  <si>
    <r>
      <rPr>
        <b/>
        <sz val="10"/>
        <color rgb="FF000000"/>
        <rFont val="Trebuchet MS"/>
      </rPr>
      <t xml:space="preserve">Importe Unitario
</t>
    </r>
    <r>
      <rPr>
        <i/>
        <sz val="8"/>
        <color rgb="FF000000"/>
        <rFont val="Trebuchet MS"/>
      </rPr>
      <t>(moneda nacional)</t>
    </r>
  </si>
  <si>
    <t>https://www.alkosto.com/computador-portatil-gamer-asus-tuf-gaming-156-pulgadas-fx507vu-intel-core-i7-ram-16gb-disco-ssd-1-tb-ssd-gris/p/4711387556658</t>
  </si>
  <si>
    <t>ASUS TUF Gaming FX507VU Portatil</t>
  </si>
  <si>
    <t>Contado</t>
  </si>
  <si>
    <t>Computador Portátil Gamer ASUS TUF Gaming 15.6" Pulgadas FX507VU - Intel Core i7 - RAM 16GB - Disco SSD 1 TB SSD - GrisLa ASUS TUF Gaming F15 es un resistente portátil gamer que te entregará todo lo que necesitas para ganar, gracias a su pantalla de alta velocidad, sistema térmico mejorado y batería de alta duración. Su resistencia certificada bajo un estándar de pruebas de grado militar le permite resistir todos los desafíos del día a día e incluso situaciones ambientales extremas como altas y bajas temperaturas, altos niveles de presión y altos niveles de humedad atmosférica. ¡Cómpralo ya!Disipación de calor optimizada con 4 salidas de aire
Carga rápida permite llevar la batería al 50% de carga en 30 minutos
Mayor vida útil con certificación de grado Militar 810H
Diseño mas delgado y liviano con tan solo 1.99 mm y 2,2Kg
Xbox Game pass por 3 meses incluido</t>
  </si>
  <si>
    <t>https://www.alkomprar.com/computador-portatil-gamer-asus-tuf-gaming-156-pulgadas-fx507vu-intel-core-i7-ram-16gb-disco-ssd-1-tb-ssd-gris/p/4711387556658</t>
  </si>
  <si>
    <t xml:space="preserve">Computador Portátil Gamer ASUS TUF Gaming 15.6" Pulgadas FX507VU - Intel Core i7 - RAM 16GB - Disco SSD 1 TB SSD - GrisMarca del Procesador
INTEL 
Tipos de Discos que Incluye
Disco Estado Solido (SSD) 
Procesador
Intel Core I7 
Capacidad de Disco
Estado Solido SSD 1 TB 
Modelo del Procesador
Intel Core i7 13620H Velocidad del Procesador 2.4 GHz 
Número de Núcleos (más núcleos más multitareas)
10  Nucleos
Velocidad del Procesador
2.4 GHz (24M Cache, up to 4.9 GHz, 10 cores: 6 P-cores and 4 E-cores) 
Memoria RAM
16 GB 
Sistema Operativo
Windows 
Version Sistema Operativo
Windows 11 Home - ASUS recomienda Windows 11 Pro para empresas 
Imagen y Pantalla
Tamaño Pantalla
15.6  Pulgadas
Tarjeta Grafica
GeForce® RTX 4050 
Resolucion Pantalla
Full HD 
Modelo Tarjeta de Video/Grafica
GeForce RTX 4050 6GB GDDR6 
Marca Tarjeta de Video/Grafica
NVIDIA 
Conectividad
Fuentes de Alimentacion de Energia
Batería Recargable Interna 
Energía Eléctrica 
Tipos de Puertos Entradas y Salidas
Puerto HDMI 2.1 
Puerto LAN/Ethernet 
Puerto USB 3.2 
Puerto USB Tipo C 
Salida de Audífonos 
Thunderbolt 4 
Opciones de Conectividad
Bluetooth 
Conexión Con Cable 
USB 
WiFi 
Otras Tecnologias de Conectividad
RJ45 
No. Puertos HDMI
1  Puertos
No. Puertos LAN Ethernet
1  Puertos
No. Puertos USB
2  Puertos
No. Puertos USB tipo C
2  Puertos
No. Salidas de Audio
1  Puertos
Características Técnicas
Duracion de la Bateria
8  Horas Aproximadas
Características Físicas
Tonalidad de Color
Gris 
Peso
2.2  Kilogramos
Unidad CD/DVD Integrada
No tiene Unidad de CD/DVD Integrada 
Caracteristicas del Teclado
Alfanumérico 
Diseño Ergonómico 
Retroiluminado 
Resolucion Camara WEB
720p HD 
Detalles del Producto
Nivel de Tareas a Realizar
Avanzado 
Caracteristicas Especiales
Cámara WEB Integrada 
Información Adicional Relevante
Linea Modelo Referencia
FX507VU-LP185W 
Software Incluidos
McAfee® 30 días de prueba gratuita / Xbox Game Pass Ultimate_3 meses (*Se aplican términos y exclusiones. Oferta solo disponible en mercados elegibles para Xbox Game Pass Ultimate. Los mercados elegibles se determinan en el momento de la activación. El catálogo de juegos varía según la región, el dispositivo y el momento). 
Garantía
12  Meses
Aviso Legal
En Los computadores PORTATILES La duración de la batería es un valor aproximado y depende del uso que se le de al equipo. (Los computadores De escritorio NO tienen batería) </t>
  </si>
  <si>
    <t>Falabella</t>
  </si>
  <si>
    <t>https://www.falabella.com.co/falabella-co/product/72910291/Portatil-ASUS-TUF-Gaming-F15-GeForce-RTX-4050-Intel-Core-i7-16GB-de-RAM-1TB-SSD-de-almacenamiento-Windows-11-15.6-Pulgadas-FX507VU-LP185W-Computador-portatil-Gamer/72910291</t>
  </si>
  <si>
    <t>Portátil ASUS TUF Gaming F15 | GeForce RTX 4050 | Intel Core i7 | 16GB de RAM | 1TB SSD de almacenamiento | Windows 11 |15.6 Pulgadas | FX507VU-LP185W | Computador portátil GamerProcesador: Intel core i7
Memoria RAM: 16GB
Unidad de estado sólido SSD: 1TB
Resolución de la pantalla: FHD (1.920 x 1.080)
Tamaño de la pantalla: 15.6 pulgadas
Disco duro HDD: No aplica
Núcleos del procesador: Deca core
Memoria total (RAM + Intel Optane): 16GB
Velocidad de procesamiento (GHz): 2.4 GHz
Velocidad máxima del procesador: 4.9 GHz
Modelo del procesador: Intel® Core¿ i7-13620H
Generación del procesador: 13°
RAM expandible: Sí
Capacidad de la tarjeta de video: 6GB
Características de la pantalla: FHD
Pantalla touch: No
Tipo de teclado: Luminoso
Idioma del teclado: Español
Sistema de audio: Dolby Atmos
Duración aproximada de la batería: Hasta 8 horas de batería
Entradas HDMI: 1
Entradas USB: 2
Unidad óptica: No
Cámara Web: Sí
Conexión Bluetooth: Sí
Conectividad: Wifi 6
Alto: 35.4 cm
Ancho: 25.1 cm
Profundidad: 2.24 cm
Peso del producto: 2.20 kg
Incluye accesorios: No
Sistema operativo: Windows 11
Marca: ASUS
Modelo: FX507VU-LP185W
Tipo: Gamers
Hecho en: China
Garantía del proveedor: 1 año</t>
  </si>
  <si>
    <t>Amazon</t>
  </si>
  <si>
    <t>https://www.amazon.com/-/es/computadora-pulgadas-videojuegos-ajustable-LS27AG302NNXZA/dp/B096MYB899/ref=sr_1_6?__mk_es_US=%C3%85M%C3%85%C5%BD%C3%95%C3%91&amp;dib=eyJ2IjoiMSJ9.vTJwBifQ8XH9sfxxy305Z4rfFOmW7FSpD2lYBfFhqQDCVPL2FWvlwDT5ViaCL9YzI3U_qudT_QsMpAxB_d_p3Rpzq7yN86Q0xPWhhZLMTVJLQ6-HeghwNBoc41aCdFUsE_c_IXdEFhK00VdK84VA0NoezsPIN2BbB-ggeeXeIaYQZJ7fyxD0OxIUn5SUMAL_Vjjg6d5_RskXxqiy4gGklUpoWzBNO9SExJKYges0pjUsUZjz3RmcqkTtIR3zBG3mH2xhD31uHXTSADXwA8KG1wjc4NlWFy8-IG1vhbSM1h0.umtckb_qIvF2OSn1a3iK8i7EZtdKQexM9KvmDIDabwg&amp;dib_tag=se&amp;keywords=pantallas%2Bpc&amp;qid=1722047639&amp;s=amazon-devices&amp;sr=1-6&amp;th=1</t>
  </si>
  <si>
    <t>Monitor SAMSUNG Gamer 27</t>
  </si>
  <si>
    <t>SAMSUNG Odyssey G30A Monitor de computadora de 27 pulgadas para videojuegos, pantalla LED FHD, 144 Hz, 1 ms, FreeSync Premium, ajustable, diseño sin bordes (LS27AG302NNXZA), negroFrecuencia de actualización Express de 144 Hz: obtén más del doble de tu posible producción de cuadros con el monitor de videojuegos Samsung Odyssey G30A; con una frecuencia de actualización supersuave de 144 Hz, nunca querrás volver a una pantalla de computadora tradicional.
Rápido tiempo de respuesta de 1 ms: una fracción de un segundo puede ser la diferencia entre ganar o perder; con el tiempo de respuesta MPRT de 1 ms del G30A, puedes estar seguro de que estás recibiendo la información correcta, lo más rápido posible.
Videojuego en Full HD: el modo Eye Saver y la tecnología Flicker Free protegen la visión del estrés y la fatiga; es perfecto para escenarios de maratón de videojuegos y jugadores competitivos intensos.
Soporte FreeSync Premium: la caída en cuadros significan dejar caer las posibilidades de superar a los líderes; con el soporte FreeSync Premium, el G30A coincide con cada cuadro de tu tarjeta gráfica, por lo que nunca te quedarás corto de un momento a otro.
Posicionamiento perfecto: con su soporte de altura ajustable, puedes rotar, inclinar, girar y ajustar hacia arriba y hacia abajo el monitor para colocarlo exactamente como necesites. Con la capacidad de montaje VESA, puedes montar el Odyssey G30A como y donde quieras.</t>
  </si>
  <si>
    <t>https://www.alkosto.com/monitor-samsung-gamer-27-pulgadas-g320nl-negro/p/8806094143379?fuente=google&amp;medio=cpc&amp;campaign=AK_COL_MAX_PEF_CPC_AON_COMP_TLP_Computadores-Brand-AON_PAC&amp;keyword=&amp;gad_source=1&amp;gclid=CjwKCAjwko21BhAPEiwAwfaQCBzd6diguPaE21hat4o1jWPwFecftzi3EBvYZ7vqkgwlc3xsdItb8RoC3yAQAvD_BwE</t>
  </si>
  <si>
    <t>Monitor SAMSUNG Gamer 27" pulgadas G320NL NegroImagen y Pantalla
Tipo de Pantalla
LED 
Resolucion Pantalla
FHD 
Diseño de la pantalla
Plano 
Tamaño Pantalla
27  Pulgadas
Tamaño Pantalla
61.8  Centímetros
Contraste
3,000:1(Typ.) 
Velocidad de Respuesta del Monitor
1  Milisegundos
Conectividad
Fuentes de Alimentacion de Energia
Energía Eléctrica 
Tipos de Puertos Entradas y Salidas
Puerto Display Port 
Puerto HDMI 
Salida de Audífonos 
Opciones de Conectividad
Conexión Con Cable 
Otras Tecnologias de Conectividad
N/A 
Características Físicas
Tonalidad de Color
Negro 
Detalles del Producto
Uso
Gaming 
Hogar 
Información Adicional Relevante
Linea Modelo Referencia
LS27AG320NLXZL 
Qué incluye el producto
Cable de poder, Cable DP 
Garantía
36  Meses
Sus 165Hz eliminan el retraso una experiencia ultrafluida
con 1ms la accion fluye como en la vida real.
AMD FreeSync Premium, experiencia de juego sin interrupción
Stand ergonómico con ajuste en altura, inclinación y pivote
Diseño sin bisel para un ambiente de juego amplio
Resumen del producto
Monitor SAMSUNG Gaming de 27" pulgadas, con tasa de actualización de 165Hz, tiempo de respuesta de 1ms, AMD Freesync premium y soporte ergonómico. Maximo desempeño para la mejor experiencia de juego. Lleva el tuyo ahora.</t>
  </si>
  <si>
    <t>Tecnoplaza</t>
  </si>
  <si>
    <t>https://www.tecnoplaza.com.co/MCO-2407273434-monitor-gamer-samsung-odyssey-g3-24-fhd-freesync-165hz-1ms-_JM?variation=180581071282&amp;gad_source=1&amp;gclid=CjwKCAjwko21BhAPEiwAwfaQCHh2uclFvVSqqT179S7OQuhL6sTY4XnVi_gjwJamXjzOXyZx5MviDhoC3AgQAvD_BwE</t>
  </si>
  <si>
    <t>Monitor Gamer Samsung Odyssey G3 24 Fhd Freesync 165hz 1msMonitor Gamer Samsung Odyssey G3 24 FHD Freesync 165hz 1ms G320NL
Reacciona en tiempo real
Frecuencia de actualización de 165 Hz
Derrota a todos los enemigos, incluso a altas velocidades. La frecuencia de actualización de 165 Hz elimina el retraso y el desenfoque de movimiento para que disfrutes de un juego emocionante con una acción ultrafluida.
Mide las reacciones en milisegundos
Tiempo de respuesta de 1 ms (MPRT)
Haz que cada movimiento cuente con un tiempo de respuesta de 1 ms 1ms(MPRT). Los pixeles de la pantalla cambian de color con una respuesta casi instantánea, lo que permite que la acción rápida fluya con la precisión del mundo real. Tu actuación en la pantalla será tan rápida como tus propios reflejos.
flujo ininterrumpido del juego
AMD FreeSync Premium
Juega sin esfuerzo y sin complicaciones. AMD FreeSync Premium cuenta con una tecnología de sincronización adaptable que reduce el desgarro de la pantalla, el parpadeo y la latencia de entrada. Además, la baja compensación de velocidad de fotogramas garantiza que cada escena fluya sin problemas.
======|| ESPECIFICACIONES DETALLADAS ||======
TAMAÑO DE PANTALLA (CLASE)
24
PLANO/CURVO
Plano
TAMAÑO DE PANTALLA ACTIVA (HXV) (MM)
525.89mm x 295.81mm
RELACIÓN DE ASPECTO
16:9
TIPO DE PANEL
VA
BRILLO (TÍPICO)
250 cd/m
BRILLO (MIN)
200 cd/m
RADIO DE CONTRASTE ESTÁTICO
3,000:1(Typ.)
CONTRAST RATIO (DYNAMIC)
MEGA
RESOLUCIÓN
FHD (1,920 x 1,080)
TIEMPO DE RESPUESTA
1ms(MPRT)
ANGULO DE VISIÓN (H/V)
178°(H)/178°(V)
SOPORTE DE COLOR
Max 16.7M
GAMA DE COLORES (NTSC 1976)
72%
FRECUENCIA DE ACTUALIZACIÓN
Max 165Hz
ECO SAVING PLUS
Yes
MODO PROTECCIÓN VISUAL
Sí
FLICKER FREE
Sí
MODO JUEGO
Sí
CERTIFICACIÓN DE WINDOWS
Windows 10
FREESYNC
FreeSync Premium
G-SYNC
N/A
OFF TIMER PLUS
Sí
ECUALIZADOR NEGRO
Sí
OPTIMIZADOR DE FRECUENCIA DE ACTUALIZACIÓN
Sí
======|| GARANTÍA Y MÁS ||======
GARANTÍA
3 años de garantía por defectos de fabricación directamente con SAMSUNG.
*Conservando empaques originales. No cubre daños ocasionados por golpes o mal uso del producto</t>
  </si>
  <si>
    <t>999.900.00</t>
  </si>
  <si>
    <t>MercadoLibre</t>
  </si>
  <si>
    <t>https://articulo.mercadolibre.com.co/MCO-583444472-combo-inalambrico-logitech-mk295-teclado-y-mouse-silencioso-_JM?searchVariation=variationID#polycard_client=search-nordic&amp;position=6&amp;search_layout=stack&amp;type=item&amp;tracking_id=e3c54af8-2103-41a4-8f38-0e75e310fbc1</t>
  </si>
  <si>
    <t>LOGITECH MK295</t>
  </si>
  <si>
    <t>CONTADO</t>
  </si>
  <si>
    <t>Combo Inalambrico Logitech Mk295 Teclado Y Mouse SilenciosoCaracterísticas del producto
Características principales
Marca
Logitech
Modelo
MK295
Idioma del teclado
Español
Color Del Mouse
Negro
Otros
Modelo detallado
MK295
Modelo del teclado
mk295
Modelo del mouse
mk295
Color de la retroiluminación del teclado
no aplica
Color de la retroiluminación del mouse
No aplica
Tipo de sensor del mouse
Óptico
Resolución del sensor del mouse
1000 dpi
Incluye mouse pad
No
Incluye audífonos
No
Incluye parlantes
No
Incluye batería
Sí
Es inalámbrico
Sí
Es recargable
No
Es gamer
No
Es teclado para una mano
No
Arquitectura del teclado
Mecánico
Conexión del teclado
USB
Altura del teclado
18 mm
Ancho del teclado
441 mm
Profundidad del teclado
149 mm
Peso del teclado
498 g
Alcance inalámbrico del teclado
10 m
Cantidad de teclas del teclado
105
Con conexión bluetooth para teclado
No
Con reposa muñeca
No
Con teclas anti-ghost
No
Conexión del mouse
USB
Altura del mouse
39 mm
Ancho del mouse
60 mm
Profundidad del mouse
99 mm
Peso del mouse
75.2 g
Alcance inalámbrico del mouse
10 m
Cantidad de botones del mouse
3
Con conexión bluetooth para mouse
No
Es resistente a salpicaduras
Sí
Consolas de juegos compatibles
PlayStation 4
Sistemas operativos compatibles
Windows 7 y versiones superiores, Chrome OS</t>
  </si>
  <si>
    <t>Logitech</t>
  </si>
  <si>
    <t>https://www.logitechstore.com.co/MCO-2455679282-combo-inalambrico-logitech-mk295-silencioso-teclado-y-mouse-_JM#position%3D1%26search_layout%3Dstack%26type%3Ditem%26tracking_id%3D26730c14-9e54-468e-ac5e-97be5a11418c</t>
  </si>
  <si>
    <t>COMBO INALÁMBRICO LOGITECH MK295, SILENCIOSO TECLADO Y MOUSECaracterísticas principales
Marca	
Logitech
Modelo	
920-009792
Idioma del teclado	
Español España
Layout	
QWERTY
Otros
Modelo detallado: MK295
Modelo del teclado: K295
Modelo del mouse: M295
Color de la retroiluminación del teclado: NA
Color de la retroiluminación del mouse: NA
Tipo de switch del teclado: Membrana
Tipo de sensor del mouse: Óptico
Tecnología del sensor: Óptico
Resolución del sensor del mouse: 2000 dpi
Incluye mouse pad: No
Incluye audífonos: No
Incluye parlantes: No
Incluye batería: Sí
Es inalámbrico: Sí
Es recargable: No
Es gamer: No
Es teclado para una mano: No
Arquitectura del teclado: Mecánico
Conexión del teclado: USB
Altura del teclado: 18 mm
Ancho del teclado: 441 mm
Profundidad del teclado: 149 mm
Peso del teclado: 498 g
Alcance inalámbrico del teclado: 10 m
Cantidad de teclas del teclado: 105
Con conexión bluetooth para teclado: No
Con reposa muñeca: No
Con teclas anti-ghost: No
Conexión del mouse: USB
Altura del mouse: 39 mm
Ancho del mouse: 60 mm
Profundidad del mouse: 99 mm
Peso del mouse: 75.2 g
Alcance inalámbrico del mouse: 10 m
Cantidad de botones del mouse: 3
Con conexión bluetooth para mouse: No
Es resistente a salpicaduras: Sí
Consolas de juegos compatibles: PlayStation 4
Sistemas operativos compatibles: Chrome OS, Windows 7 y versiones superiores</t>
  </si>
  <si>
    <t>alkosto</t>
  </si>
  <si>
    <t>https://www.alkosto.com/combo-logitech-inalambrico-teclado-mouse-mk295/p/097855161055</t>
  </si>
  <si>
    <t xml:space="preserve">Combo LOGITECH Inalámbrico Teclado + Mouse MK295Especificaciones
Características Físicas
Tonalidad de Color
Negro Gris 
Uso
Computadores 
Información Adicional Relevante
Linea Modelo Referencia
MK295 
Qué incluye el producto
Teclado con 2 baterías AAA&lt;br&gt;Mouse con 1 batería AA&lt;br&gt;Receptor USB&lt;br&gt;Documentación del usuario 
GarantíaCaracterísticas destacadas
Trabaja con menos distracciones
Confort en tamaño normal.
Confortable mouse compacto
Tecnología inalámbrica sin demoras
Baterías de larga duración
Resumen del producto
MENOS RUIDO, MÁS CONCENTRACIÓN
Mantén la concentración en tu trabajo, sin distracciones. La combinación inalámbrica silenciosa Logitech MK295 incluye SilentTouch, una tecnología exclusiva de Logitech que elimina más del 90% del ruido producido por teclados y mouse. Ofrece la misma sensación de click y escritura que la mejor combinación de todas y sin molestos ruidos al hacer click o escribir.
12  Meses
</t>
  </si>
  <si>
    <t>microsoft</t>
  </si>
  <si>
    <t>https://www.microsoft.com/es-co/microsoft-365/business/compare-all-microsoft-365-business-products</t>
  </si>
  <si>
    <t>Microsoft 365 Business Premium - suscripción mensua licencia dolares</t>
  </si>
  <si>
    <t>Administración de identidad y acceso avanzada
Protección mejorada frente a ciberamenazas contra virus y ataques de phishing
Protección de dispositivos y puntos de conexión de grado empresarial
Descubre, clasifica y protege información confidencial
Copilot para Microsoft 365 está disponible como complementoServicios seguros en la nube y aplicaciones de escritorio, web y móviles</t>
  </si>
  <si>
    <t>senetic</t>
  </si>
  <si>
    <t>https://www.senetic.es/product/CFQ7TTC0LCHC-0002_P1MP1M</t>
  </si>
  <si>
    <t>gestionsystem</t>
  </si>
  <si>
    <t>https://gestionsystem.com.co/planes-business-microsoft-365/</t>
  </si>
  <si>
    <t>TecnoPlaza</t>
  </si>
  <si>
    <t>https://www.tecnoplaza.com.co/MCO-916432133-licencia-windows-10-professional-equipo-nuevo-_JM</t>
  </si>
  <si>
    <t>Windows 10 Pro</t>
  </si>
  <si>
    <t>Licencia Windows 10 Professional Equipo Nuevo, Ideal para empresas: Unirse a un dominio, cifrado mejorado, inicio de sesión remoto y aplicaciones en la tienda Windows.</t>
  </si>
  <si>
    <t>Pcware</t>
  </si>
  <si>
    <t>https://www.pcware.com.co/windows-10-pro</t>
  </si>
  <si>
    <t>Windows 10 Profesional | Sistema Operativo Para Computadores Y Portatiles Empresariales-OEM</t>
  </si>
  <si>
    <t>Compudemano</t>
  </si>
  <si>
    <t>https://www.compudemano.com/producto/microsoft-windows-10-pro/</t>
  </si>
  <si>
    <t>Microsoft Windows 10 Pro (Licencia Virtual Vitalicia)</t>
  </si>
  <si>
    <t>Microsoft</t>
  </si>
  <si>
    <t>https://visualstudio.microsoft.com/es/vs/pricing/?tab=Empresa</t>
  </si>
  <si>
    <t>Visual Studio 2024 Professional</t>
  </si>
  <si>
    <t>Licencia por mes 1 por equipo Editor de código fuente independiente que se ejecuta en Windows, macOS y Linux. La elección principal para desarrolladores web y JavaScript, con extensiones para admitir casi cualquier lenguaje de programación.</t>
  </si>
  <si>
    <t>stacksocial</t>
  </si>
  <si>
    <t>https://www.stacksocial.com/sales/microsoft-visual-studio-professional-2022</t>
  </si>
  <si>
    <t>Licencia por mes 1 año equipo. Visual Studio Professional 2022 es un entorno de desarrollo con todas las funciones que los desarrolladores de todo el mundo conocen y adoran. Nuestro primer IDE de 64 bits facilita el trabajo con proyectos aún más grandes y cargas de trabajo más complejas.</t>
  </si>
  <si>
    <t>licenciadigitalmx</t>
  </si>
  <si>
    <t>https://licenciadigital.mx/shop/empresas/microsoft-visual-studio-2022-profesional-licencia-digital/</t>
  </si>
  <si>
    <t>Licencia por mes 1 año equipos comprada en pesos mexicanos. Visual Studio permite a los desarrolladores crear sitios y aplicaciones web, así como servicios web en cualquier entorno compatible con la plataforma .NET. Así, se pueden crear aplicaciones que se comuniquen entre estaciones de trabajo, páginas web, dispositivos móviles, videoconsolas, entre otros.</t>
  </si>
  <si>
    <t>MongoDB</t>
  </si>
  <si>
    <t>https://www.mongodb.com/es/pricing</t>
  </si>
  <si>
    <t>mongodb</t>
  </si>
  <si>
    <t>Mongo db La plataforma de datos para desarrolladores de múltiples nubes disponible en AWS, Azure y Google Cloud</t>
  </si>
  <si>
    <t>ComparaSoftware</t>
  </si>
  <si>
    <t>https://www.comparasoftware.es/mongodb</t>
  </si>
  <si>
    <t>mongodb El MongoDB es una base de datos orientada a documentos. En otras palabras, en vez de guardar los datos en registros, guarda los datos en documentos. Estos documentos son almacenados en BSON, que es una representación binaria de JSON.</t>
  </si>
  <si>
    <t>GetApp</t>
  </si>
  <si>
    <t>https://getapp.es/software/121771/mongodb</t>
  </si>
  <si>
    <t>MongoDB es un software de gestión de bases de datos que está diseñado para organizaciones de distintos sectores, como medios de comunicación, tecnología, atención médica, comercio minorista, hostelería, telecomunicaciones, finanzas, educación, energía y servicios públicos. Ayuda a los desarrolladores a crear aplicaciones y cuenta con herramientas integradas para visualizar, manipular y analizar datos.</t>
  </si>
  <si>
    <t>cPanel</t>
  </si>
  <si>
    <t>https://cpanel.net/pricing/</t>
  </si>
  <si>
    <t>Hosting Licencia cPanel</t>
  </si>
  <si>
    <t>Licencia mensual de cPanel Adecuado para pequeñas empresas, autónomos o cualquier persona que necesite una sola cuenta de alojamiento.</t>
  </si>
  <si>
    <t>LatinoamericaHosting</t>
  </si>
  <si>
    <t>https://www.latinoamericahosting.com.co/hosting/?gad_source=1&amp;gclid=Cj0KCQjwtZK1BhDuARIsAAy2VzuNUssStUtf-PKXYiPiQFuJPeALWXJAksHb2cwSpQI0bB1xVlp99IIaAgf9EALw_wcB</t>
  </si>
  <si>
    <t>Licencia anual de cPanel con  Panel de control cPanel, Servidor LiteSpeed, Imunify360, JetBackup, MailChannels, CloudFlare, Selector de PHP, CloudLinux, Certificados SSL Gratis, Softaculous Premium, Discos SSD NVMe, MagicSPAM. Espacio en disco: 10GB
Transferencia: 500GB
Dominios soportados: 1
Subdominios: Ilimitados
Cuentas de email: 10
Cuentas FTP: Ilimitadas
Bases de datos: 2</t>
  </si>
  <si>
    <t>Hostinger</t>
  </si>
  <si>
    <t>https://www.hostinger.co/cpanel-hosting</t>
  </si>
  <si>
    <t>Licencia mensual de cPanel con 50 sitios web, 30 GB de almacenamiento SSD, 1 TB de ancho de banda, Bases de datos MySQL ilimitadas, Usuarios FTP ilimitados, Instalador automático de 1 clic, Protección DDoS de Cloudflare, Envíos por Cloud SMTP, Copias de seguridad automáticas, Acceso SSH, Certificado SSL gratis, Atención 24/7</t>
  </si>
  <si>
    <t>kaspersky</t>
  </si>
  <si>
    <t>https://latam.kaspersky.com/home-security?reseller=es-LA_birthday-24-lf_acq_ona_sem_bra_onl_b2c_google_ppc-ad_______&amp;utm_content=ppc-ad|generic&amp;utm_source=google&amp;utm_medium=cpc&amp;utm_campaign=DM_B2C_LATAM_NOLA_PPC_Google_LF_SP-CO_B_KWD_EXA_Brand_Pure&amp;gad_source=1&amp;gclid=CjwKCAjwko21BhAPEiwAwfaQCE9MUDAtJ_YY_Frf9RcqzkMAPZK2j34jp7rroODz1Jko4-5vIeZ7mBoCeekQAvD_BwE</t>
  </si>
  <si>
    <t>Antivirus digital Kaspersky Premium + soporte TI</t>
  </si>
  <si>
    <t>35.99</t>
  </si>
  <si>
    <t>Protección avanzada contra virus + control de filtración de datos en tiempo real, Máxima privacidad con VPN ilimitada, gestor de contraseñas y bóveda de documentos, Asistencia informática de primera calidad significa que nuestros expertos solucionan cualquier problema nuevo o existente por usted, Protección de identidad, Soporte de TI remoto: Soporte premium para clientes premium: Evíta preocupaciones y obtén asistencia por parte de nuestro equipo especializado., Navegación privada e ininterrumpida, Protección de datos personales y de pago, VPN rápida e ilimitada, Limpiador y control de estado de discos duros, Optimización del rendimiento,  Entretenimiento ininterrumpido</t>
  </si>
  <si>
    <t>panamericana</t>
  </si>
  <si>
    <t>https://www.panamericana.com.co/antivirus-digital-kaspersky-premium-soporte-ti-para-1-dispositivo-1-cuenta-kpm-por-1-ano-659443/p</t>
  </si>
  <si>
    <t>technologystore2006</t>
  </si>
  <si>
    <t>https://technologystore2006.com/producto/renovacion-licencia-kaspersky-premium-3-usuarios-12-meses/</t>
  </si>
  <si>
    <t>Microsoft 365 Empresa Premium cambio dolares</t>
  </si>
  <si>
    <t>22.00</t>
  </si>
  <si>
    <t>20.00</t>
  </si>
  <si>
    <t>Licencia cPanel</t>
  </si>
  <si>
    <t>Adobe</t>
  </si>
  <si>
    <t>https://www.adobe.com/la/creativecloud/plans.html?plan=individual&amp;filter=all&amp;promoid=PYPVPZQK&amp;mv=other</t>
  </si>
  <si>
    <t>Photoshop</t>
  </si>
  <si>
    <t>LICENCIA ANUAL  DOLARES El mejor software de diseño gráfico e imágenes digitales del mundo está en el núcleo de cada proyecto creativo, desde la edición y composición de fotos hasta la pintura digital, la animación y el diseño gráfico. Photoshop da vida a tus ideas en tu computadora, iPad y la web.Extras
100 GB de espacio en la nube
Tutoriales paso a paso
Adobe Portfolio
Adobe Fonts
Behance
Bibliotecas Creative Cloud
Acceso a las funciones más recientes
500 créditos generativos mensuales
Recomendado para
Edición de fotos
Composición
Dibujo y pintura
Diseño gráfico</t>
  </si>
  <si>
    <t>licenceDeals</t>
  </si>
  <si>
    <t>https://www.licencedeals.com/products/adobe-photoshop-cc-vip-1-year-digital-licence?logged_in_customer_id=&amp;lang=es</t>
  </si>
  <si>
    <t>LICENCIA ANUAL Marca: Adobe
Tipo de programa: Editor gráfico
Tipo de licencia: Suscripción
Período: 1 año
Compatibilidad: 64-bit
Idiomas: Inglés, español, danés, alemán, francés, húngaro, italiano, neerlandés, noruego, polaco, portugués de Brasil, sueco, finés, turco, ruso, ucraniano, checo, japonés, chino tradicional, chino simplificado, coreano, francés del norte de África*, hebreo de Oriente Medio**, árabe de Oriente Medio**.
Adobe Fonts: Inglés, francés, alemán y japonés
* La versión francesa del norte de África (Français) es una interfaz de usuario de la aplicación en francés con soporte de idioma árabe/hebreo de derecha a izquierda activado por defecto.
** Para el árabe y el hebreo, la interfaz de usuario de la aplicación está en inglés y la compatibilidad con el idioma árabe/hebreo de derecha a izquierda está activada por defecto.</t>
  </si>
  <si>
    <t>Zentinels</t>
  </si>
  <si>
    <t>https://tienda.zentinels.net/producto/licencia-adobe-photoshop-2024-y-lightroom-2024-2-equipos/</t>
  </si>
  <si>
    <t>LICENCIA ANUAL EUROSicencia Adobe Photoshop 2024 y Lightroom 2024, totalmente original y válida durante 1 año, al obtener la licencia la puede canjear en la web oficial Adobe Redeem, cuando se canjee estará vinculada a su cuenta de Adobe durante 1 año.
Versión comercial, válida para Particulares, Empresas, Profesionales y apta para su reventa. Incluye 20 GB de Adobe Photo en la nube.
Además, una vez vinculada la licencia a la cuenta Adobe del usuario o cliente final, se podrá instalar e iniciar sesión en todas las aplicaciones de Creative Cloud en dos equipos simultáneos, ya sean Windows o MacOS.</t>
  </si>
  <si>
    <t>https://commerce.adobe.com/store/commitment?items%5B0%5D%5Bid%5D=7C30A05FE0EC0BA92566737E720C4692&amp;cli=doc_cloud&amp;co=CO&amp;lang=es</t>
  </si>
  <si>
    <t>adobe Acrobat Reader</t>
  </si>
  <si>
    <t>LICENCIA ANUAL Descripción general y características principales
Adobe Acrobat Pro DC, es la solución más completa de PDF para el mundo actual conectado a varios dispositivos. Accede a tus archivos y herramientas esenciales de PDF y colabora con facilidad en revisiones de PDF en cualquier dispositivo. Trabaja en tu ordenador, dispositivo móvil, navegador web e incluso en tus aplicaciones favoritas de Microsoft Office.</t>
  </si>
  <si>
    <t>https://www.amazon.com/-/es/dp/B07Q4QZGFR/ref=sr_1_1?adgrpid=156337482943&amp;dib=eyJ2IjoiMSJ9.H7Mv8Ah__pwHVoII4pIKfMOKuD0iqWL5WODbZI5DiVeobaKR1MTLw8vp2Fd4wDjOyWCIsptr93058aPOLYAKa-kLvkw8H3qQSbeb9dGaHfoP8FNsrOLvz_K_vdh8Q5Iiur3SkIINUegfIZgb06oPPFJozkgkZvrXmVVu3xD44YZBZoxYdfzM3JGGsz8cX2bEbrvLSnLBq073cAyGiu4cTvPbbwLRiLLKgiB2Hku8Jys._FSJIJQresJErhWhkhLr-AWgt4Nfhvgn_YITKRAF8w0&amp;dib_tag=se&amp;hvadid=687555298964&amp;hvdev=c&amp;hvlocphy=1003659&amp;hvnetw=g&amp;hvqmt=b&amp;hvrand=1299989246765579500&amp;hvtargid=kwd-100229384&amp;hydadcr=749_1015034192&amp;keywords=adobe+acrobat+pro&amp;qid=1722094979&amp;sr=8-1</t>
  </si>
  <si>
    <t>Licencia anual Existing subscribers must first complete current membership term before linking new subscription term
Adobe Acrobat keeps you connected to your team with simple workflows across desktop, mobile, and web no matter where you’re working
When you buy Acrobat DC, you will always get the newest features the moment they’re released
Convert any Office file to PDF without leaving your Office application, a few clicks is all it takes using the built in Acrobat ribbon
Change text and images without leaving your PDF, Edit text and images, reorder, delete, rotate PDF pages, fill and sign
Create PDFs on the go: With Acrobat DC, it’s easy to edit and convert PDF documents from anywhere, on any mobile device
Enhanced editing with Acrobat Pro DC: Redact sensitive information from documents
Add Audio, Video and Interactive Objects to PDFs with Acrobat Pro</t>
  </si>
  <si>
    <t>https://www.licencedeals.com/products/adobe-acrobat-dc-pro-vip-1-year-digital-licence?logged_in_customer_id=&amp;lang=es</t>
  </si>
  <si>
    <t>LICENCIA ANUAL Marca: Adobe
Program type: PDF Solution
Tipo de licencia: Suscripción
Período: 1 año
Compatibilidad: 64-bit
Language: English, French, German, Japanese, Italian, Spanish, Dutch, Brazilian Portuguese, Swedish, Danish, Finnish, Norwegian, Traditional Chinese, Simplified Chinese, Korean, Czech, Polish, Russian, Turkish, Hungarian, Ukrainian, Slovak*, Slovenian*,  North African French**, Middle Eastern Hebrew***, Middle Eastern Arabic***
* Disponible sólo para Windows.
** La versión francesa del norte de África (Français) es una interfaz de usuario de la aplicación en francés con soporte de idioma árabe/hebreo de derecha a izquierda activado por defecto.
*** Para el árabe y el hebreo, la interfaz de usuario de la aplicación está en inglés y el soporte del idioma árabe/hebreo de derecha a izquierda está activado por defecto.</t>
  </si>
  <si>
    <t>Presupuestos (a)
Escritorios</t>
  </si>
  <si>
    <t>LOGO EMPESA</t>
  </si>
  <si>
    <t>VISUALIZACION PRODUCTO</t>
  </si>
  <si>
    <t>https://www.alkosto.com/escritorio-maderkit-baptistine-ceniza/p/7706112015668</t>
  </si>
  <si>
    <t>Escritorio MADERKIT Baptistine Ceniza</t>
  </si>
  <si>
    <t xml:space="preserve">Especificaciones
Dimensiones
Ancho o Frente
120.9  Centímetros
Alto
73  Centímetros
Fondo
40  Centímetros
Medidas de los Entrepaños (Ancho x Alto x Fondo) Cm
20,9x1,5x39,2cm 
Características Físicas
Tonalidad de Color
Ceniza 
Material Exterior
Tablero de Densidad Media elaborado con partículas de madera.  
Material Fabricacion
Tablero de Densidad Media elaborado con partículas de madera.  
Tipo de Patas
Cuadradas De Plástico 
Tipo de Mueble de Armar
Escritorio 
Tipo de Puertas
Sin Puertas 
No. Puertas
Sin Puertas 
No. Entrepaños
3 Entrepaños 
No. Cajones
Sin Cajones 
Acabado del Mueble
Recubierto de Melamina 
Información Adicional Relevante
Linea Modelo Referencia
M01377ES-CZ-0 
Requiere Armado
Si requiere Armado 
Espacio o Ambiente Sugerido
Dormitorio 
Estudio y Oficina 
Sala 
Caracteristicas Especiales
Modular 
Qué incluye el producto
Kit de armado con instruciones 
Garantía
60  Meses
Aviso Legal
Este mueble se entrega desarmado y no Incluye ninguno de los accesorios decorativos de las fotos. </t>
  </si>
  <si>
    <t>AlKomprar</t>
  </si>
  <si>
    <t>https://www.alkomprar.com/escritorio-maderkit-baptistine-ceniza/p/7706112015668</t>
  </si>
  <si>
    <t>MaderKit</t>
  </si>
  <si>
    <t>https://www.maderkit.com.co/escritorio-en-maera-baptistine-ceniza/p</t>
  </si>
  <si>
    <t>https://www.ktronix.com/silla-oficina-tukasa-con-cabecero-espaldar-con-soporte-lumbar-en-malla-transpirable-negra-w-215c/p/7700149196635?utm_source=google&amp;utm_medium=organic&amp;utm_campaign=Shopping-organico</t>
  </si>
  <si>
    <t>Silla de Oficina TUKASA con Cabecero y Espaldar con Soporte Lumbar en Malla Transpirable Negra W-215C</t>
  </si>
  <si>
    <t xml:space="preserve">Especificaciones técnicas
Características Físicas
Tonalidad de Color
Negro 
Material Exterior
Nylon 
Material Fabricacion
Acero|Nylon|Espuma 
Tipo de Patas
Con Ruedas 
Tipo de Silla
Oficina 
Peso Maximo Soportado
90  Kilogramos
Medidas del Asiento (Ancho x Alto) en Cm
48,5 
Material de la Tapiceria de la Silla
Poliester|Nylon 
Ancho total (Incluyendo Brazos)
52  Centímetros
Altura Minima de la Silla (sin Expandir)
111  Centímetros
Altura Maxima (Expandida)
118  Centímetros
Medidas del Espaldar (Ancho x Alto) en Cm
46,5 
Información Adicional Relevante
Requiere Armado
Si requiere Armado 
Espacio o Ambiente Sugerido
Estudio y Oficina 
Caracteristicas Especiales
Altura Graduable 
Con Brazos 
Giratoria </t>
  </si>
  <si>
    <t>https://www.alkosto.com/silla-oficina-tukasa-con-cabecero-espaldar-con-soporte-lumbar-en-malla-transpirable-negra-w-215c/p/7700149196635</t>
  </si>
  <si>
    <t>https://www.alkomprar.com/silla-oficina-tukasa-con-cabecero-espaldar-con-soporte-lumbar-en-malla-transpirable-negra-w-215c/p/7700149196635?srsltid=AfmBOoofg9U4l3cWaQ_tIwjPYvLcGo_vNv3mDr4hvyosrw9VKDCXOrxX1ZA</t>
  </si>
  <si>
    <t>Claro</t>
  </si>
  <si>
    <t>https://www.claro.com.co/personas/servicios/servicios-hogar/internet/</t>
  </si>
  <si>
    <t xml:space="preserve">Internet Hogar
500 MB
</t>
  </si>
  <si>
    <t xml:space="preserve">velocidd de bajada: hasta 500 megas  
velocidad de subida: Hasta 30 megas
Hasta 4 puntos cableados                                            </t>
  </si>
  <si>
    <t>Movistar</t>
  </si>
  <si>
    <t>https://tienda.movistar.com.co/hogar/?_gl=1*2ome1l*_gcl_aw*R0NMLjE3MjI3MDEyNjUuQ2p3S0NBandxcmUxQmhBcUVpd0E3ZzlRaGhkYmF0QUhDZk05bE9RZzI4NkVMR0Y5YUtiTUVyTnNCa0hBR0JMRzNaa05RQVlYSkxpSm14b0N3TVVRQXZEX0J3RQ..*_gcl_dc*R0NMLjE3MjI3MDEyNjUuQ2p3S0NBandxcmUxQmhBcUVpd0E3ZzlRaGhkYmF0QUhDZk05bE9RZzI4NkVMR0Y5YUtiTUVyTnNCa0hBR0JMRzNaa05RQVlYSkxpSm14b0N3TVVRQXZEX0J3RQ..*_gcl_au*ODEwMjYwOTI0LjE3MjI3MDA4MjE.*_ga*MjAzMjMwODAzMS4xNzIyNzAwODIz*_ga_ETFF8R3R77*MTcyMjcwMDgyMi4xLjEuMTcyMjcwMTI2NC4yNy4wLjA.</t>
  </si>
  <si>
    <t>Internet 
500 MB</t>
  </si>
  <si>
    <t>100 megas
Por ser pospago
Movistar
Velocidad Simétrica
Sube y baja a la misma velocidad
Conoce más de Fibra icon mas canales planes fibra
Movistar TV App
10 canales nacionales en vivo
Gestiona tu Wifi
Administra tu red aquí</t>
  </si>
  <si>
    <t>ETB</t>
  </si>
  <si>
    <t>https://etbdigital.com/</t>
  </si>
  <si>
    <t>Punto cableado</t>
  </si>
  <si>
    <t>metrocuadrado</t>
  </si>
  <si>
    <t>https://www.metrocuadrado.com/inmueble/arriendo-apartamento-bogota-andalucia-4-habitaciones-2-banos-1-garajes/183-M5050048</t>
  </si>
  <si>
    <t>Arriendo/Área 225 m²</t>
  </si>
  <si>
    <t>Arriendo                   Área construida
225 m²                                            
4
Habitaciones
2
Baños
2
Estrato</t>
  </si>
  <si>
    <t>fincaraiz</t>
  </si>
  <si>
    <t>https://www.fincaraiz.com.co/apartamento-en-arriendo/11038422</t>
  </si>
  <si>
    <t>Arriendo                   Área construida
225 m²
4
Habitaciones
2
Baños
2
Estrato</t>
  </si>
  <si>
    <t>ciencuadras</t>
  </si>
  <si>
    <t>https://www.ciencuadras.com/inmueble/apartamento-en-arriendo-en-andalucia-bogota-3039530</t>
  </si>
  <si>
    <t>Acueducto</t>
  </si>
  <si>
    <t>https://www.acueducto.com.co/wpsportal/wps/portal/EAB2/Home/atencion-al-usuario/tarifas/tarifas_2024</t>
  </si>
  <si>
    <t>Servicio de Agua potable por m³</t>
  </si>
  <si>
    <t>Tarifa resiencial por consumo basico $/m³ para el estrato 2 del año vigente</t>
  </si>
  <si>
    <t>Enel</t>
  </si>
  <si>
    <t>https://www.enel.com.co/content/dam/enel-co/espa%C3%B1ol/personas/1-17-1/2024/pliego-tarifario-enel-julio-2024.pdf</t>
  </si>
  <si>
    <t>Servicio de energia por $/kWh</t>
  </si>
  <si>
    <t>Tarifa sector residencial nivel 1 por consumo de $/kWh del mes de julio del año vigente</t>
  </si>
  <si>
    <t>Vanti Gas Natural</t>
  </si>
  <si>
    <t>https://www.grupovanti.com/servicios-gas/distribucion-de-gas/busqueda-de-distribuccion-gas-tarifas</t>
  </si>
  <si>
    <t>Servicio de gas por $/m3</t>
  </si>
  <si>
    <t>Tarifa sector residencial para estrato 2, valor por $/m³ para el año vigente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</si>
</sst>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
  </numFmts>
  <fonts count="49">
    <font>
      <sz val="10"/>
      <color rgb="FF000000"/>
      <name val="Arial"/>
      <scheme val="minor"/>
    </font>
    <font>
      <b/>
      <sz val="12"/>
      <color rgb="FF000000"/>
      <name val="Arial"/>
    </font>
    <font>
      <sz val="10"/>
      <name val="Arial"/>
    </font>
    <font>
      <b/>
      <sz val="10"/>
      <color theme="1"/>
      <name val="Arial"/>
    </font>
    <font>
      <b/>
      <sz val="10"/>
      <color theme="1"/>
      <name val="&quot;Trebuchet MS&quot;"/>
    </font>
    <font>
      <b/>
      <sz val="10"/>
      <color rgb="FF000000"/>
      <name val="&quot;Trebuchet MS&quot;"/>
    </font>
    <font>
      <b/>
      <u/>
      <sz val="10"/>
      <color theme="1"/>
      <name val="&quot;Trebuchet MS&quot;"/>
    </font>
    <font>
      <i/>
      <sz val="10"/>
      <color rgb="FF000000"/>
      <name val="Arial"/>
    </font>
    <font>
      <sz val="10"/>
      <color theme="1"/>
      <name val="&quot;Trebuchet MS&quot;"/>
    </font>
    <font>
      <u/>
      <sz val="10"/>
      <color rgb="FF0000FF"/>
      <name val="&quot;Trebuchet MS&quot;"/>
    </font>
    <font>
      <sz val="10"/>
      <color theme="1"/>
      <name val="Roboto"/>
    </font>
    <font>
      <sz val="10"/>
      <color theme="1"/>
      <name val="Arial"/>
    </font>
    <font>
      <u/>
      <sz val="10"/>
      <color rgb="FF0000FF"/>
      <name val="Arial"/>
    </font>
    <font>
      <sz val="10"/>
      <color rgb="FF000000"/>
      <name val="Arial"/>
    </font>
    <font>
      <sz val="10"/>
      <color rgb="FF000000"/>
      <name val="Trebuchet MS"/>
    </font>
    <font>
      <sz val="10"/>
      <color rgb="FF000000"/>
      <name val="Arial"/>
      <scheme val="minor"/>
    </font>
    <font>
      <sz val="11"/>
      <color theme="1"/>
      <name val="Calibri"/>
    </font>
    <font>
      <b/>
      <sz val="12"/>
      <color theme="1"/>
      <name val="Arial"/>
    </font>
    <font>
      <b/>
      <sz val="11"/>
      <color rgb="FF444444"/>
      <name val="&quot;Trebuchet MS&quot;"/>
    </font>
    <font>
      <sz val="10"/>
      <color rgb="FF0000FF"/>
      <name val="Arial"/>
      <scheme val="minor"/>
    </font>
    <font>
      <sz val="12"/>
      <color rgb="FF333333"/>
      <name val="&quot;Twemoji Country Flags&quot;"/>
    </font>
    <font>
      <sz val="10"/>
      <color theme="1"/>
      <name val="&quot;Titillium Web&quot;"/>
    </font>
    <font>
      <sz val="10"/>
      <color theme="1"/>
      <name val="Arial"/>
      <scheme val="minor"/>
    </font>
    <font>
      <b/>
      <sz val="10"/>
      <color theme="1"/>
      <name val="Trebuchet MS"/>
    </font>
    <font>
      <b/>
      <u/>
      <sz val="10"/>
      <color theme="1"/>
      <name val="Trebuchet MS"/>
    </font>
    <font>
      <sz val="10"/>
      <color theme="1"/>
      <name val="Trebuchet MS"/>
    </font>
    <font>
      <u/>
      <sz val="10"/>
      <color rgb="FF000000"/>
      <name val="Trebuchet MS"/>
    </font>
    <font>
      <sz val="10"/>
      <color theme="1"/>
      <name val="Titillium Web"/>
    </font>
    <font>
      <sz val="7"/>
      <color theme="1"/>
      <name val="Arial"/>
    </font>
    <font>
      <u/>
      <sz val="10"/>
      <color rgb="FF000000"/>
      <name val="Arial"/>
    </font>
    <font>
      <sz val="9"/>
      <color theme="1"/>
      <name val="Google Sans Mono"/>
    </font>
    <font>
      <b/>
      <sz val="10"/>
      <color rgb="FF000000"/>
      <name val="Trebuchet MS"/>
    </font>
    <font>
      <sz val="10"/>
      <color rgb="FF434343"/>
      <name val="Docs-Roboto"/>
    </font>
    <font>
      <sz val="10"/>
      <color rgb="FF434343"/>
      <name val="Roboto"/>
    </font>
    <font>
      <u/>
      <sz val="12"/>
      <color rgb="FF000000"/>
      <name val="&quot;gg sans&quot;"/>
    </font>
    <font>
      <u/>
      <sz val="10"/>
      <color rgb="FF0000FF"/>
      <name val="Trebuchet MS"/>
    </font>
    <font>
      <sz val="8"/>
      <color theme="1"/>
      <name val="Calibri"/>
    </font>
    <font>
      <sz val="10"/>
      <color theme="1"/>
      <name val="Lato"/>
    </font>
    <font>
      <u/>
      <sz val="12"/>
      <color rgb="FF000000"/>
      <name val="Arial"/>
    </font>
    <font>
      <sz val="12"/>
      <color rgb="FF000000"/>
      <name val="Arial"/>
    </font>
    <font>
      <sz val="10"/>
      <color rgb="FF0F1111"/>
      <name val="Arial"/>
    </font>
    <font>
      <u/>
      <sz val="10"/>
      <color rgb="FF000000"/>
      <name val="&quot;Trebuchet MS&quot;"/>
    </font>
    <font>
      <i/>
      <sz val="8"/>
      <color rgb="FF000000"/>
      <name val="Trebuchet MS"/>
    </font>
    <font>
      <i/>
      <sz val="8"/>
      <color theme="1"/>
      <name val="&quot;Trebuchet MS&quot;"/>
    </font>
    <font>
      <b/>
      <u/>
      <sz val="10"/>
      <color rgb="FF000000"/>
      <name val="Trebuchet MS"/>
    </font>
    <font>
      <i/>
      <u/>
      <sz val="8"/>
      <color rgb="FF000000"/>
      <name val="Trebuchet MS"/>
    </font>
    <font>
      <b/>
      <sz val="10"/>
      <color rgb="FF000000"/>
      <name val="Arial"/>
    </font>
    <font>
      <i/>
      <sz val="8"/>
      <color rgb="FF000000"/>
      <name val="Arial"/>
    </font>
    <font>
      <u/>
      <sz val="10"/>
      <color theme="10"/>
      <name val="Arial"/>
      <scheme val="minor"/>
    </font>
  </fonts>
  <fills count="9">
    <fill>
      <patternFill patternType="none"/>
    </fill>
    <fill>
      <patternFill patternType="gray125"/>
    </fill>
    <fill>
      <patternFill patternType="solid">
        <fgColor rgb="FFC0C0C0"/>
        <bgColor rgb="FFC0C0C0"/>
      </patternFill>
    </fill>
    <fill>
      <patternFill patternType="solid">
        <fgColor rgb="FFFFFF99"/>
        <bgColor rgb="FFFFFF99"/>
      </patternFill>
    </fill>
    <fill>
      <patternFill patternType="solid">
        <fgColor rgb="FFFFCC00"/>
        <bgColor rgb="FFFFCC00"/>
      </patternFill>
    </fill>
    <fill>
      <patternFill patternType="solid">
        <fgColor rgb="FFCCFFCC"/>
        <bgColor rgb="FFCCFFCC"/>
      </patternFill>
    </fill>
    <fill>
      <patternFill patternType="solid">
        <fgColor rgb="FFFFFFFF"/>
        <bgColor rgb="FFFFFFFF"/>
      </patternFill>
    </fill>
    <fill>
      <patternFill patternType="solid">
        <fgColor rgb="FFF0F0F0"/>
        <bgColor rgb="FFF0F0F0"/>
      </patternFill>
    </fill>
    <fill>
      <patternFill patternType="solid">
        <fgColor theme="0"/>
        <bgColor theme="0"/>
      </patternFill>
    </fill>
  </fills>
  <borders count="10">
    <border>
      <left/>
      <right/>
      <top/>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diagonal/>
    </border>
    <border>
      <left/>
      <right/>
      <top/>
      <bottom style="thin">
        <color rgb="FF000000"/>
      </bottom>
      <diagonal/>
    </border>
    <border>
      <left style="thin">
        <color rgb="FF000000"/>
      </left>
      <right/>
      <top/>
      <bottom style="thin">
        <color rgb="FF000000"/>
      </bottom>
      <diagonal/>
    </border>
    <border>
      <left style="thin">
        <color rgb="FF000000"/>
      </left>
      <right/>
      <top style="thin">
        <color rgb="FF000000"/>
      </top>
      <bottom style="thin">
        <color rgb="FF000000"/>
      </bottom>
      <diagonal/>
    </border>
  </borders>
  <cellStyleXfs count="2">
    <xf numFmtId="0" fontId="0" fillId="0" borderId="0"/>
    <xf numFmtId="0" fontId="48" fillId="0" borderId="0" applyNumberFormat="0" applyFill="0" applyBorder="0" applyAlignment="0" applyProtection="0"/>
  </cellStyleXfs>
  <cellXfs count="138">
    <xf numFmtId="0" fontId="0" fillId="0" borderId="0" xfId="0"/>
    <xf numFmtId="0" fontId="3" fillId="3" borderId="3" xfId="0" applyFont="1" applyFill="1" applyBorder="1" applyAlignment="1">
      <alignment horizontal="center" wrapText="1"/>
    </xf>
    <xf numFmtId="0" fontId="4" fillId="0" borderId="2" xfId="0" applyFont="1" applyBorder="1" applyAlignment="1">
      <alignment horizontal="center" wrapText="1"/>
    </xf>
    <xf numFmtId="0" fontId="5" fillId="0" borderId="2" xfId="0" applyFont="1" applyBorder="1" applyAlignment="1">
      <alignment horizontal="center" wrapText="1"/>
    </xf>
    <xf numFmtId="0" fontId="6" fillId="4" borderId="2" xfId="0" applyFont="1" applyFill="1" applyBorder="1" applyAlignment="1">
      <alignment horizontal="center" wrapText="1"/>
    </xf>
    <xf numFmtId="0" fontId="3" fillId="5" borderId="2" xfId="0" applyFont="1" applyFill="1" applyBorder="1" applyAlignment="1">
      <alignment horizontal="center" wrapText="1"/>
    </xf>
    <xf numFmtId="0" fontId="4" fillId="2" borderId="2" xfId="0" applyFont="1" applyFill="1" applyBorder="1" applyAlignment="1">
      <alignment horizontal="center" wrapText="1"/>
    </xf>
    <xf numFmtId="0" fontId="4" fillId="0" borderId="3" xfId="0" applyFont="1" applyBorder="1" applyAlignment="1">
      <alignment horizontal="center" wrapText="1"/>
    </xf>
    <xf numFmtId="0" fontId="7" fillId="0" borderId="0" xfId="0" applyFont="1" applyAlignment="1">
      <alignment horizontal="center" vertical="center"/>
    </xf>
    <xf numFmtId="0" fontId="3" fillId="3" borderId="4" xfId="0" applyFont="1" applyFill="1" applyBorder="1" applyAlignment="1">
      <alignment horizontal="center" vertical="center"/>
    </xf>
    <xf numFmtId="0" fontId="8" fillId="0" borderId="5" xfId="0" applyFont="1" applyBorder="1" applyAlignment="1">
      <alignment horizontal="center" vertical="center" wrapText="1"/>
    </xf>
    <xf numFmtId="0" fontId="9" fillId="0" borderId="5" xfId="0" applyFont="1" applyBorder="1" applyAlignment="1">
      <alignment horizontal="center" vertical="top" wrapText="1"/>
    </xf>
    <xf numFmtId="3" fontId="10" fillId="6" borderId="5" xfId="0" applyNumberFormat="1" applyFont="1" applyFill="1" applyBorder="1" applyAlignment="1">
      <alignment horizontal="center" vertical="center"/>
    </xf>
    <xf numFmtId="4" fontId="8" fillId="0" borderId="5" xfId="0" applyNumberFormat="1" applyFont="1" applyBorder="1" applyAlignment="1">
      <alignment horizontal="center" vertical="center" wrapText="1"/>
    </xf>
    <xf numFmtId="49" fontId="11" fillId="0" borderId="3" xfId="0" applyNumberFormat="1" applyFont="1" applyBorder="1" applyAlignment="1">
      <alignment horizontal="center" vertical="center" wrapText="1"/>
    </xf>
    <xf numFmtId="49" fontId="11" fillId="0" borderId="0" xfId="0" applyNumberFormat="1" applyFont="1"/>
    <xf numFmtId="0" fontId="12" fillId="0" borderId="5" xfId="0" applyFont="1" applyBorder="1" applyAlignment="1">
      <alignment horizontal="center" vertical="top" wrapText="1"/>
    </xf>
    <xf numFmtId="3" fontId="8" fillId="0" borderId="5" xfId="0" applyNumberFormat="1" applyFont="1" applyBorder="1" applyAlignment="1">
      <alignment horizontal="center" vertical="center" wrapText="1"/>
    </xf>
    <xf numFmtId="4" fontId="8" fillId="6" borderId="5" xfId="0" applyNumberFormat="1" applyFont="1" applyFill="1" applyBorder="1" applyAlignment="1">
      <alignment horizontal="center" vertical="center"/>
    </xf>
    <xf numFmtId="49" fontId="11" fillId="0" borderId="3" xfId="0" applyNumberFormat="1" applyFont="1" applyBorder="1" applyAlignment="1">
      <alignment horizontal="center" vertical="center"/>
    </xf>
    <xf numFmtId="0" fontId="13" fillId="0" borderId="3" xfId="0" applyFont="1" applyBorder="1"/>
    <xf numFmtId="0" fontId="14" fillId="0" borderId="3" xfId="0" applyFont="1" applyBorder="1" applyAlignment="1">
      <alignment horizontal="left" vertical="top" wrapText="1"/>
    </xf>
    <xf numFmtId="2" fontId="8" fillId="0" borderId="6" xfId="0" applyNumberFormat="1" applyFont="1" applyBorder="1" applyAlignment="1">
      <alignment horizontal="center" wrapText="1"/>
    </xf>
    <xf numFmtId="0" fontId="15" fillId="0" borderId="0" xfId="0" applyFont="1"/>
    <xf numFmtId="2" fontId="8" fillId="0" borderId="0" xfId="0" applyNumberFormat="1" applyFont="1" applyAlignment="1">
      <alignment horizontal="center" wrapText="1"/>
    </xf>
    <xf numFmtId="0" fontId="16" fillId="0" borderId="0" xfId="0" applyFont="1" applyAlignment="1">
      <alignment wrapText="1"/>
    </xf>
    <xf numFmtId="2" fontId="8" fillId="0" borderId="5" xfId="0" applyNumberFormat="1" applyFont="1" applyBorder="1" applyAlignment="1">
      <alignment horizontal="center" vertical="center" wrapText="1"/>
    </xf>
    <xf numFmtId="3" fontId="8" fillId="6" borderId="5" xfId="0" applyNumberFormat="1" applyFont="1" applyFill="1" applyBorder="1" applyAlignment="1">
      <alignment horizontal="center" vertical="center"/>
    </xf>
    <xf numFmtId="164" fontId="8" fillId="0" borderId="5" xfId="0" applyNumberFormat="1" applyFont="1" applyBorder="1" applyAlignment="1">
      <alignment horizontal="center" vertical="center" wrapText="1"/>
    </xf>
    <xf numFmtId="0" fontId="11" fillId="0" borderId="0" xfId="0" applyFont="1"/>
    <xf numFmtId="0" fontId="11" fillId="0" borderId="7" xfId="0" applyFont="1" applyBorder="1"/>
    <xf numFmtId="0" fontId="3" fillId="3" borderId="7" xfId="0" applyFont="1" applyFill="1" applyBorder="1" applyAlignment="1">
      <alignment horizontal="center" wrapText="1"/>
    </xf>
    <xf numFmtId="0" fontId="4" fillId="0" borderId="7" xfId="0" applyFont="1" applyBorder="1" applyAlignment="1">
      <alignment horizontal="center" wrapText="1"/>
    </xf>
    <xf numFmtId="0" fontId="5" fillId="0" borderId="7" xfId="0" applyFont="1" applyBorder="1" applyAlignment="1">
      <alignment horizontal="center" wrapText="1"/>
    </xf>
    <xf numFmtId="0" fontId="3" fillId="5" borderId="7" xfId="0" applyFont="1" applyFill="1" applyBorder="1" applyAlignment="1">
      <alignment horizontal="center" wrapText="1"/>
    </xf>
    <xf numFmtId="0" fontId="4" fillId="2" borderId="7" xfId="0" applyFont="1" applyFill="1" applyBorder="1" applyAlignment="1">
      <alignment horizontal="center" wrapText="1"/>
    </xf>
    <xf numFmtId="0" fontId="3" fillId="3" borderId="4" xfId="0" applyFont="1" applyFill="1" applyBorder="1" applyAlignment="1">
      <alignment horizontal="center" wrapText="1"/>
    </xf>
    <xf numFmtId="0" fontId="4" fillId="0" borderId="5" xfId="0" applyFont="1" applyBorder="1" applyAlignment="1">
      <alignment horizontal="center" wrapText="1"/>
    </xf>
    <xf numFmtId="0" fontId="5" fillId="0" borderId="5" xfId="0" applyFont="1" applyBorder="1" applyAlignment="1">
      <alignment horizontal="center" wrapText="1"/>
    </xf>
    <xf numFmtId="0" fontId="3" fillId="5" borderId="5" xfId="0" applyFont="1" applyFill="1" applyBorder="1" applyAlignment="1">
      <alignment horizontal="center" wrapText="1"/>
    </xf>
    <xf numFmtId="0" fontId="4" fillId="2" borderId="5" xfId="0" applyFont="1" applyFill="1" applyBorder="1" applyAlignment="1">
      <alignment horizontal="center" wrapText="1"/>
    </xf>
    <xf numFmtId="0" fontId="3" fillId="3" borderId="4" xfId="0" applyFont="1" applyFill="1" applyBorder="1" applyAlignment="1">
      <alignment horizontal="center"/>
    </xf>
    <xf numFmtId="0" fontId="18" fillId="6" borderId="5" xfId="0" applyFont="1" applyFill="1" applyBorder="1" applyAlignment="1">
      <alignment horizontal="center" vertical="center"/>
    </xf>
    <xf numFmtId="4" fontId="8" fillId="0" borderId="3" xfId="0" applyNumberFormat="1" applyFont="1" applyBorder="1" applyAlignment="1">
      <alignment horizontal="center" vertical="center" wrapText="1"/>
    </xf>
    <xf numFmtId="0" fontId="19" fillId="0" borderId="0" xfId="0" applyFont="1"/>
    <xf numFmtId="0" fontId="20" fillId="7" borderId="0" xfId="0" applyFont="1" applyFill="1"/>
    <xf numFmtId="0" fontId="8" fillId="0" borderId="5" xfId="0" applyFont="1" applyBorder="1" applyAlignment="1">
      <alignment horizontal="center" vertical="top" wrapText="1"/>
    </xf>
    <xf numFmtId="3" fontId="21" fillId="6" borderId="5" xfId="0" applyNumberFormat="1" applyFont="1" applyFill="1" applyBorder="1" applyAlignment="1">
      <alignment horizontal="center" vertical="center" wrapText="1"/>
    </xf>
    <xf numFmtId="0" fontId="8" fillId="0" borderId="5" xfId="0" applyFont="1" applyBorder="1" applyAlignment="1">
      <alignment vertical="center" wrapText="1"/>
    </xf>
    <xf numFmtId="0" fontId="22" fillId="0" borderId="0" xfId="0" applyFont="1"/>
    <xf numFmtId="0" fontId="8" fillId="0" borderId="5" xfId="0" applyFont="1" applyBorder="1" applyAlignment="1">
      <alignment horizontal="center" wrapText="1"/>
    </xf>
    <xf numFmtId="0" fontId="8" fillId="0" borderId="3" xfId="0" applyFont="1" applyBorder="1" applyAlignment="1">
      <alignment horizontal="center" vertical="center" wrapText="1"/>
    </xf>
    <xf numFmtId="164" fontId="21" fillId="6" borderId="2" xfId="0" applyNumberFormat="1" applyFont="1" applyFill="1" applyBorder="1" applyAlignment="1">
      <alignment horizontal="center" vertical="center" wrapText="1"/>
    </xf>
    <xf numFmtId="164" fontId="8" fillId="0" borderId="2" xfId="0" applyNumberFormat="1" applyFont="1" applyBorder="1" applyAlignment="1">
      <alignment horizontal="center" vertical="center" wrapText="1"/>
    </xf>
    <xf numFmtId="0" fontId="8" fillId="0" borderId="2" xfId="0" applyFont="1" applyBorder="1" applyAlignment="1">
      <alignment horizontal="center" vertical="center" wrapText="1"/>
    </xf>
    <xf numFmtId="0" fontId="8" fillId="0" borderId="4" xfId="0" applyFont="1" applyBorder="1" applyAlignment="1">
      <alignment horizontal="center" vertical="center" wrapText="1"/>
    </xf>
    <xf numFmtId="164" fontId="21" fillId="6" borderId="5" xfId="0" applyNumberFormat="1" applyFont="1" applyFill="1" applyBorder="1" applyAlignment="1">
      <alignment horizontal="center" vertical="center" wrapText="1"/>
    </xf>
    <xf numFmtId="0" fontId="8" fillId="0" borderId="0" xfId="0" applyFont="1" applyAlignment="1">
      <alignment vertical="top" wrapText="1"/>
    </xf>
    <xf numFmtId="0" fontId="11" fillId="0" borderId="0" xfId="0" applyFont="1" applyAlignment="1">
      <alignment horizontal="center" vertical="center" wrapText="1"/>
    </xf>
    <xf numFmtId="0" fontId="3" fillId="3" borderId="3" xfId="0" applyFont="1" applyFill="1" applyBorder="1" applyAlignment="1">
      <alignment horizontal="center" vertical="center" wrapText="1"/>
    </xf>
    <xf numFmtId="0" fontId="23" fillId="0" borderId="3" xfId="0" applyFont="1" applyBorder="1" applyAlignment="1">
      <alignment horizontal="center" vertical="center" wrapText="1"/>
    </xf>
    <xf numFmtId="0" fontId="24" fillId="4" borderId="3"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23" fillId="2" borderId="3" xfId="0" applyFont="1" applyFill="1" applyBorder="1" applyAlignment="1">
      <alignment horizontal="center" vertical="center" wrapText="1"/>
    </xf>
    <xf numFmtId="0" fontId="25" fillId="0" borderId="3" xfId="0" applyFont="1" applyBorder="1" applyAlignment="1">
      <alignment horizontal="center" vertical="center" wrapText="1"/>
    </xf>
    <xf numFmtId="0" fontId="26" fillId="0" borderId="3" xfId="0" applyFont="1" applyBorder="1" applyAlignment="1">
      <alignment horizontal="center" vertical="center" wrapText="1"/>
    </xf>
    <xf numFmtId="4" fontId="27" fillId="6" borderId="3" xfId="0" applyNumberFormat="1" applyFont="1" applyFill="1" applyBorder="1" applyAlignment="1">
      <alignment horizontal="center" vertical="center" wrapText="1"/>
    </xf>
    <xf numFmtId="2" fontId="25" fillId="0" borderId="3" xfId="0" applyNumberFormat="1" applyFont="1" applyBorder="1" applyAlignment="1">
      <alignment horizontal="center" vertical="center" wrapText="1"/>
    </xf>
    <xf numFmtId="3" fontId="25" fillId="0" borderId="3" xfId="0" applyNumberFormat="1" applyFont="1" applyBorder="1" applyAlignment="1">
      <alignment horizontal="center" vertical="center" wrapText="1"/>
    </xf>
    <xf numFmtId="4" fontId="25" fillId="0" borderId="3" xfId="0" applyNumberFormat="1" applyFont="1" applyBorder="1" applyAlignment="1">
      <alignment horizontal="center" vertical="center" wrapText="1"/>
    </xf>
    <xf numFmtId="0" fontId="28" fillId="6" borderId="3" xfId="0" applyFont="1" applyFill="1" applyBorder="1" applyAlignment="1">
      <alignment horizontal="center" vertical="center" wrapText="1"/>
    </xf>
    <xf numFmtId="0" fontId="29" fillId="0" borderId="3" xfId="0" applyFont="1" applyBorder="1" applyAlignment="1">
      <alignment horizontal="center" vertical="center" wrapText="1"/>
    </xf>
    <xf numFmtId="4" fontId="11" fillId="6" borderId="3" xfId="0" applyNumberFormat="1" applyFont="1" applyFill="1" applyBorder="1" applyAlignment="1">
      <alignment horizontal="center" vertical="center" wrapText="1"/>
    </xf>
    <xf numFmtId="4" fontId="25" fillId="6" borderId="3" xfId="0" applyNumberFormat="1" applyFont="1" applyFill="1" applyBorder="1" applyAlignment="1">
      <alignment horizontal="center" vertical="center" wrapText="1"/>
    </xf>
    <xf numFmtId="164" fontId="30" fillId="6" borderId="3" xfId="0" applyNumberFormat="1" applyFont="1" applyFill="1" applyBorder="1" applyAlignment="1">
      <alignment horizontal="center" vertical="center" wrapText="1"/>
    </xf>
    <xf numFmtId="0" fontId="23" fillId="0" borderId="3" xfId="0" applyFont="1" applyBorder="1" applyAlignment="1">
      <alignment horizontal="center" wrapText="1"/>
    </xf>
    <xf numFmtId="0" fontId="31" fillId="0" borderId="3" xfId="0" applyFont="1" applyBorder="1" applyAlignment="1">
      <alignment horizontal="center" wrapText="1"/>
    </xf>
    <xf numFmtId="0" fontId="3" fillId="5" borderId="9" xfId="0" applyFont="1" applyFill="1" applyBorder="1" applyAlignment="1">
      <alignment horizontal="center" wrapText="1"/>
    </xf>
    <xf numFmtId="0" fontId="23" fillId="2" borderId="3" xfId="0" applyFont="1" applyFill="1" applyBorder="1" applyAlignment="1">
      <alignment horizontal="center" wrapText="1"/>
    </xf>
    <xf numFmtId="0" fontId="3" fillId="3" borderId="3" xfId="0" applyFont="1" applyFill="1" applyBorder="1" applyAlignment="1">
      <alignment horizontal="center"/>
    </xf>
    <xf numFmtId="0" fontId="32" fillId="6" borderId="3" xfId="0" applyFont="1" applyFill="1" applyBorder="1" applyAlignment="1">
      <alignment horizontal="center" vertical="center" wrapText="1"/>
    </xf>
    <xf numFmtId="3" fontId="27" fillId="6" borderId="3" xfId="0" applyNumberFormat="1" applyFont="1" applyFill="1" applyBorder="1" applyAlignment="1">
      <alignment horizontal="center" vertical="center"/>
    </xf>
    <xf numFmtId="164" fontId="25" fillId="0" borderId="3" xfId="0" applyNumberFormat="1" applyFont="1" applyBorder="1" applyAlignment="1">
      <alignment horizontal="center" vertical="center" wrapText="1"/>
    </xf>
    <xf numFmtId="0" fontId="32" fillId="6" borderId="0" xfId="0" applyFont="1" applyFill="1" applyAlignment="1">
      <alignment horizontal="center" wrapText="1"/>
    </xf>
    <xf numFmtId="0" fontId="25" fillId="0" borderId="3" xfId="0" applyFont="1" applyBorder="1" applyAlignment="1">
      <alignment vertical="center" wrapText="1"/>
    </xf>
    <xf numFmtId="0" fontId="22" fillId="8" borderId="0" xfId="0" applyFont="1" applyFill="1"/>
    <xf numFmtId="9" fontId="22" fillId="0" borderId="0" xfId="0" applyNumberFormat="1" applyFont="1"/>
    <xf numFmtId="0" fontId="31" fillId="0" borderId="3" xfId="0" applyFont="1" applyBorder="1" applyAlignment="1">
      <alignment horizontal="center" vertical="center" wrapText="1"/>
    </xf>
    <xf numFmtId="3" fontId="27" fillId="6" borderId="0" xfId="0" applyNumberFormat="1" applyFont="1" applyFill="1" applyAlignment="1">
      <alignment horizontal="center" vertical="center" wrapText="1"/>
    </xf>
    <xf numFmtId="0" fontId="33" fillId="6" borderId="3" xfId="0" applyFont="1" applyFill="1" applyBorder="1" applyAlignment="1">
      <alignment horizontal="center" vertical="center" wrapText="1"/>
    </xf>
    <xf numFmtId="0" fontId="25" fillId="0" borderId="0" xfId="0" applyFont="1" applyAlignment="1">
      <alignment horizontal="center" vertical="center" wrapText="1"/>
    </xf>
    <xf numFmtId="0" fontId="34" fillId="0" borderId="0" xfId="0" applyFont="1" applyAlignment="1">
      <alignment horizontal="center" vertical="center"/>
    </xf>
    <xf numFmtId="0" fontId="35" fillId="0" borderId="3" xfId="0" applyFont="1" applyBorder="1" applyAlignment="1">
      <alignment horizontal="center" vertical="center" wrapText="1"/>
    </xf>
    <xf numFmtId="164" fontId="27" fillId="6" borderId="3" xfId="0" applyNumberFormat="1" applyFont="1" applyFill="1" applyBorder="1" applyAlignment="1">
      <alignment horizontal="center" vertical="center" wrapText="1"/>
    </xf>
    <xf numFmtId="4" fontId="30" fillId="6" borderId="0" xfId="0" applyNumberFormat="1" applyFont="1" applyFill="1" applyAlignment="1">
      <alignment horizontal="center" vertical="center" wrapText="1"/>
    </xf>
    <xf numFmtId="0" fontId="36" fillId="0" borderId="3" xfId="0" applyFont="1" applyBorder="1" applyAlignment="1">
      <alignment horizontal="center" vertical="center" wrapText="1"/>
    </xf>
    <xf numFmtId="4" fontId="37" fillId="6" borderId="0" xfId="0" applyNumberFormat="1" applyFont="1" applyFill="1" applyAlignment="1">
      <alignment horizontal="center" vertical="center" wrapText="1"/>
    </xf>
    <xf numFmtId="0" fontId="22" fillId="0" borderId="0" xfId="0" applyFont="1" applyAlignment="1">
      <alignment horizontal="center" vertical="center" wrapText="1"/>
    </xf>
    <xf numFmtId="0" fontId="15" fillId="0" borderId="0" xfId="0" applyFont="1" applyAlignment="1">
      <alignment horizontal="center" vertical="center" wrapText="1"/>
    </xf>
    <xf numFmtId="0" fontId="11" fillId="6" borderId="3" xfId="0" applyFont="1" applyFill="1" applyBorder="1" applyAlignment="1">
      <alignment horizontal="center" vertical="center" wrapText="1"/>
    </xf>
    <xf numFmtId="0" fontId="28" fillId="6" borderId="0" xfId="0" applyFont="1" applyFill="1" applyAlignment="1">
      <alignment horizontal="center" wrapText="1"/>
    </xf>
    <xf numFmtId="3" fontId="27" fillId="6" borderId="3" xfId="0" applyNumberFormat="1" applyFont="1" applyFill="1" applyBorder="1" applyAlignment="1">
      <alignment horizontal="center" vertical="center" wrapText="1"/>
    </xf>
    <xf numFmtId="0" fontId="38" fillId="0" borderId="0" xfId="0" applyFont="1" applyAlignment="1">
      <alignment horizontal="center" vertical="center"/>
    </xf>
    <xf numFmtId="164" fontId="23" fillId="2" borderId="3" xfId="0" applyNumberFormat="1" applyFont="1" applyFill="1" applyBorder="1" applyAlignment="1">
      <alignment horizontal="center" vertical="center" wrapText="1"/>
    </xf>
    <xf numFmtId="0" fontId="39" fillId="0" borderId="0" xfId="0" applyFont="1" applyAlignment="1">
      <alignment horizontal="center" vertical="center"/>
    </xf>
    <xf numFmtId="3" fontId="40" fillId="6" borderId="0" xfId="0" applyNumberFormat="1" applyFont="1" applyFill="1" applyAlignment="1">
      <alignment horizontal="center" vertical="center"/>
    </xf>
    <xf numFmtId="0" fontId="8" fillId="6" borderId="5" xfId="0" applyFont="1" applyFill="1" applyBorder="1" applyAlignment="1">
      <alignment horizontal="center" vertical="center" wrapText="1"/>
    </xf>
    <xf numFmtId="3" fontId="21" fillId="6" borderId="5" xfId="0" applyNumberFormat="1" applyFont="1" applyFill="1" applyBorder="1" applyAlignment="1">
      <alignment horizontal="center" vertical="center"/>
    </xf>
    <xf numFmtId="0" fontId="41" fillId="0" borderId="5" xfId="0" applyFont="1" applyBorder="1" applyAlignment="1">
      <alignment horizontal="center" vertical="top" wrapText="1"/>
    </xf>
    <xf numFmtId="0" fontId="11" fillId="0" borderId="5" xfId="0" applyFont="1" applyBorder="1" applyAlignment="1">
      <alignment vertical="top" wrapText="1"/>
    </xf>
    <xf numFmtId="3" fontId="11" fillId="0" borderId="5" xfId="0" applyNumberFormat="1" applyFont="1" applyBorder="1" applyAlignment="1">
      <alignment vertical="top" wrapText="1"/>
    </xf>
    <xf numFmtId="0" fontId="8" fillId="0" borderId="5" xfId="0" applyFont="1" applyBorder="1" applyAlignment="1">
      <alignment vertical="top" wrapText="1"/>
    </xf>
    <xf numFmtId="3" fontId="8" fillId="0" borderId="5" xfId="0" applyNumberFormat="1" applyFont="1" applyBorder="1" applyAlignment="1">
      <alignment vertical="top" wrapText="1"/>
    </xf>
    <xf numFmtId="0" fontId="1" fillId="0" borderId="0" xfId="0" applyFont="1" applyAlignment="1">
      <alignment horizontal="center" vertical="center"/>
    </xf>
    <xf numFmtId="0" fontId="17" fillId="0" borderId="0" xfId="0" applyFont="1" applyAlignment="1">
      <alignment horizontal="center"/>
    </xf>
    <xf numFmtId="0" fontId="17" fillId="2" borderId="8" xfId="0" applyFont="1" applyFill="1" applyBorder="1" applyAlignment="1">
      <alignment horizontal="center" wrapText="1"/>
    </xf>
    <xf numFmtId="0" fontId="18" fillId="6" borderId="0" xfId="0" applyFont="1" applyFill="1" applyAlignment="1">
      <alignment horizontal="center"/>
    </xf>
    <xf numFmtId="0" fontId="48" fillId="0" borderId="5" xfId="1" applyBorder="1" applyAlignment="1">
      <alignment horizontal="center" vertical="top" wrapText="1"/>
    </xf>
    <xf numFmtId="0" fontId="0" fillId="0" borderId="0" xfId="0" applyAlignment="1"/>
    <xf numFmtId="0" fontId="1" fillId="2" borderId="9" xfId="0" applyFont="1" applyFill="1" applyBorder="1" applyAlignment="1">
      <alignment horizontal="center" vertical="center" wrapText="1"/>
    </xf>
    <xf numFmtId="0" fontId="2" fillId="0" borderId="1" xfId="0" applyFont="1" applyBorder="1" applyAlignment="1"/>
    <xf numFmtId="0" fontId="2" fillId="0" borderId="2" xfId="0" applyFont="1" applyBorder="1" applyAlignment="1"/>
    <xf numFmtId="0" fontId="2" fillId="0" borderId="7" xfId="0" applyFont="1" applyBorder="1" applyAlignment="1"/>
    <xf numFmtId="0" fontId="2" fillId="0" borderId="5" xfId="0" applyFont="1" applyBorder="1" applyAlignment="1"/>
    <xf numFmtId="0" fontId="6" fillId="4" borderId="7" xfId="0" applyFont="1" applyFill="1" applyBorder="1" applyAlignment="1">
      <alignment horizontal="center" wrapText="1"/>
    </xf>
    <xf numFmtId="0" fontId="6" fillId="4" borderId="5" xfId="0" applyFont="1" applyFill="1" applyBorder="1" applyAlignment="1">
      <alignment horizontal="center" wrapText="1"/>
    </xf>
    <xf numFmtId="0" fontId="9" fillId="0" borderId="5" xfId="0" applyFont="1" applyBorder="1" applyAlignment="1">
      <alignment horizontal="center" vertical="center" wrapText="1"/>
    </xf>
    <xf numFmtId="0" fontId="12" fillId="0" borderId="5" xfId="0" applyFont="1" applyBorder="1" applyAlignment="1">
      <alignment horizontal="center" vertical="center" wrapText="1"/>
    </xf>
    <xf numFmtId="0" fontId="12" fillId="0" borderId="5" xfId="0" applyFont="1" applyBorder="1" applyAlignment="1">
      <alignment vertical="top" wrapText="1"/>
    </xf>
    <xf numFmtId="0" fontId="9" fillId="0" borderId="5" xfId="0" applyFont="1" applyBorder="1" applyAlignment="1">
      <alignment vertical="top" wrapText="1"/>
    </xf>
    <xf numFmtId="0" fontId="17" fillId="2" borderId="9" xfId="0" applyFont="1" applyFill="1" applyBorder="1" applyAlignment="1">
      <alignment horizontal="center" vertical="center" wrapText="1"/>
    </xf>
    <xf numFmtId="0" fontId="24" fillId="4" borderId="3" xfId="0" applyFont="1" applyFill="1" applyBorder="1" applyAlignment="1">
      <alignment horizontal="center" wrapText="1"/>
    </xf>
    <xf numFmtId="0" fontId="29" fillId="0" borderId="3" xfId="0" applyFont="1" applyBorder="1" applyAlignment="1">
      <alignment vertical="center" wrapText="1"/>
    </xf>
    <xf numFmtId="0" fontId="26" fillId="0" borderId="3" xfId="0" applyFont="1" applyBorder="1" applyAlignment="1">
      <alignment vertical="center" wrapText="1"/>
    </xf>
    <xf numFmtId="0" fontId="17" fillId="2" borderId="9" xfId="0" applyFont="1" applyFill="1" applyBorder="1" applyAlignment="1">
      <alignment horizontal="center" wrapText="1"/>
    </xf>
    <xf numFmtId="0" fontId="12" fillId="0" borderId="3" xfId="0" applyFont="1" applyBorder="1" applyAlignment="1">
      <alignment horizontal="center" vertical="center" wrapText="1"/>
    </xf>
    <xf numFmtId="0" fontId="29" fillId="0" borderId="5" xfId="0" applyFont="1" applyBorder="1" applyAlignment="1">
      <alignment vertical="top" wrapText="1"/>
    </xf>
    <xf numFmtId="0" fontId="41" fillId="0" borderId="5" xfId="0" applyFont="1" applyBorder="1" applyAlignment="1">
      <alignmen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3" Type="http://schemas.openxmlformats.org/officeDocument/2006/relationships/image" Target="../media/image8.png"/><Relationship Id="rId7" Type="http://schemas.openxmlformats.org/officeDocument/2006/relationships/image" Target="../media/image12.png"/><Relationship Id="rId12" Type="http://schemas.openxmlformats.org/officeDocument/2006/relationships/image" Target="../media/image17.png"/><Relationship Id="rId2" Type="http://schemas.openxmlformats.org/officeDocument/2006/relationships/image" Target="../media/image7.png"/><Relationship Id="rId16" Type="http://schemas.openxmlformats.org/officeDocument/2006/relationships/image" Target="../media/image21.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5" Type="http://schemas.openxmlformats.org/officeDocument/2006/relationships/image" Target="../media/image2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s>
</file>

<file path=xl/drawings/_rels/drawing3.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4.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5" Type="http://schemas.openxmlformats.org/officeDocument/2006/relationships/image" Target="../media/image45.png"/><Relationship Id="rId2" Type="http://schemas.openxmlformats.org/officeDocument/2006/relationships/image" Target="../media/image23.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2.png"/><Relationship Id="rId6" Type="http://schemas.openxmlformats.org/officeDocument/2006/relationships/image" Target="../media/image13.png"/><Relationship Id="rId11" Type="http://schemas.openxmlformats.org/officeDocument/2006/relationships/image" Target="../media/image31.png"/><Relationship Id="rId24" Type="http://schemas.openxmlformats.org/officeDocument/2006/relationships/image" Target="../media/image44.png"/><Relationship Id="rId5" Type="http://schemas.openxmlformats.org/officeDocument/2006/relationships/image" Target="../media/image26.png"/><Relationship Id="rId15" Type="http://schemas.openxmlformats.org/officeDocument/2006/relationships/image" Target="../media/image35.png"/><Relationship Id="rId23" Type="http://schemas.openxmlformats.org/officeDocument/2006/relationships/image" Target="../media/image43.png"/><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5.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3.png"/><Relationship Id="rId18" Type="http://schemas.openxmlformats.org/officeDocument/2006/relationships/image" Target="../media/image26.png"/><Relationship Id="rId26" Type="http://schemas.openxmlformats.org/officeDocument/2006/relationships/image" Target="../media/image50.png"/><Relationship Id="rId3" Type="http://schemas.openxmlformats.org/officeDocument/2006/relationships/image" Target="../media/image47.png"/><Relationship Id="rId21" Type="http://schemas.openxmlformats.org/officeDocument/2006/relationships/image" Target="../media/image32.png"/><Relationship Id="rId34" Type="http://schemas.openxmlformats.org/officeDocument/2006/relationships/image" Target="../media/image53.png"/><Relationship Id="rId7" Type="http://schemas.openxmlformats.org/officeDocument/2006/relationships/image" Target="../media/image36.png"/><Relationship Id="rId12" Type="http://schemas.openxmlformats.org/officeDocument/2006/relationships/image" Target="../media/image25.png"/><Relationship Id="rId17" Type="http://schemas.openxmlformats.org/officeDocument/2006/relationships/image" Target="../media/image29.png"/><Relationship Id="rId25" Type="http://schemas.openxmlformats.org/officeDocument/2006/relationships/image" Target="../media/image45.png"/><Relationship Id="rId33" Type="http://schemas.openxmlformats.org/officeDocument/2006/relationships/image" Target="../media/image43.png"/><Relationship Id="rId2" Type="http://schemas.openxmlformats.org/officeDocument/2006/relationships/image" Target="../media/image46.png"/><Relationship Id="rId16" Type="http://schemas.openxmlformats.org/officeDocument/2006/relationships/image" Target="../media/image28.png"/><Relationship Id="rId20" Type="http://schemas.openxmlformats.org/officeDocument/2006/relationships/image" Target="../media/image30.png"/><Relationship Id="rId29" Type="http://schemas.openxmlformats.org/officeDocument/2006/relationships/image" Target="../media/image11.png"/><Relationship Id="rId1" Type="http://schemas.openxmlformats.org/officeDocument/2006/relationships/image" Target="../media/image22.png"/><Relationship Id="rId6" Type="http://schemas.openxmlformats.org/officeDocument/2006/relationships/image" Target="../media/image35.png"/><Relationship Id="rId11" Type="http://schemas.openxmlformats.org/officeDocument/2006/relationships/image" Target="../media/image39.png"/><Relationship Id="rId24" Type="http://schemas.openxmlformats.org/officeDocument/2006/relationships/image" Target="../media/image31.png"/><Relationship Id="rId32" Type="http://schemas.openxmlformats.org/officeDocument/2006/relationships/image" Target="../media/image44.png"/><Relationship Id="rId5" Type="http://schemas.openxmlformats.org/officeDocument/2006/relationships/image" Target="../media/image49.png"/><Relationship Id="rId15" Type="http://schemas.openxmlformats.org/officeDocument/2006/relationships/image" Target="../media/image13.png"/><Relationship Id="rId23" Type="http://schemas.openxmlformats.org/officeDocument/2006/relationships/image" Target="../media/image34.png"/><Relationship Id="rId28" Type="http://schemas.openxmlformats.org/officeDocument/2006/relationships/image" Target="../media/image52.png"/><Relationship Id="rId10" Type="http://schemas.openxmlformats.org/officeDocument/2006/relationships/image" Target="../media/image40.png"/><Relationship Id="rId19" Type="http://schemas.openxmlformats.org/officeDocument/2006/relationships/image" Target="../media/image27.png"/><Relationship Id="rId31" Type="http://schemas.openxmlformats.org/officeDocument/2006/relationships/image" Target="../media/image41.png"/><Relationship Id="rId4" Type="http://schemas.openxmlformats.org/officeDocument/2006/relationships/image" Target="../media/image48.png"/><Relationship Id="rId9" Type="http://schemas.openxmlformats.org/officeDocument/2006/relationships/image" Target="../media/image38.png"/><Relationship Id="rId14" Type="http://schemas.openxmlformats.org/officeDocument/2006/relationships/image" Target="../media/image24.png"/><Relationship Id="rId22" Type="http://schemas.openxmlformats.org/officeDocument/2006/relationships/image" Target="../media/image33.png"/><Relationship Id="rId27" Type="http://schemas.openxmlformats.org/officeDocument/2006/relationships/image" Target="../media/image51.png"/><Relationship Id="rId30" Type="http://schemas.openxmlformats.org/officeDocument/2006/relationships/image" Target="../media/image42.png"/><Relationship Id="rId35" Type="http://schemas.openxmlformats.org/officeDocument/2006/relationships/image" Target="../media/image54.png"/><Relationship Id="rId8" Type="http://schemas.openxmlformats.org/officeDocument/2006/relationships/image" Target="../media/image37.png"/></Relationships>
</file>

<file path=xl/drawings/_rels/drawing5.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65.png"/><Relationship Id="rId18" Type="http://schemas.openxmlformats.org/officeDocument/2006/relationships/image" Target="../media/image70.png"/><Relationship Id="rId3" Type="http://schemas.openxmlformats.org/officeDocument/2006/relationships/image" Target="../media/image57.png"/><Relationship Id="rId21" Type="http://schemas.openxmlformats.org/officeDocument/2006/relationships/image" Target="../media/image73.png"/><Relationship Id="rId7" Type="http://schemas.openxmlformats.org/officeDocument/2006/relationships/image" Target="../media/image60.png"/><Relationship Id="rId12" Type="http://schemas.openxmlformats.org/officeDocument/2006/relationships/image" Target="../media/image64.png"/><Relationship Id="rId17" Type="http://schemas.openxmlformats.org/officeDocument/2006/relationships/image" Target="../media/image69.png"/><Relationship Id="rId2" Type="http://schemas.openxmlformats.org/officeDocument/2006/relationships/image" Target="../media/image56.png"/><Relationship Id="rId16" Type="http://schemas.openxmlformats.org/officeDocument/2006/relationships/image" Target="../media/image68.png"/><Relationship Id="rId20" Type="http://schemas.openxmlformats.org/officeDocument/2006/relationships/image" Target="../media/image72.jpg"/><Relationship Id="rId1" Type="http://schemas.openxmlformats.org/officeDocument/2006/relationships/image" Target="../media/image55.png"/><Relationship Id="rId6" Type="http://schemas.openxmlformats.org/officeDocument/2006/relationships/image" Target="../media/image10.png"/><Relationship Id="rId11" Type="http://schemas.openxmlformats.org/officeDocument/2006/relationships/image" Target="../media/image63.png"/><Relationship Id="rId24" Type="http://schemas.openxmlformats.org/officeDocument/2006/relationships/image" Target="../media/image76.jpg"/><Relationship Id="rId5" Type="http://schemas.openxmlformats.org/officeDocument/2006/relationships/image" Target="../media/image59.png"/><Relationship Id="rId15" Type="http://schemas.openxmlformats.org/officeDocument/2006/relationships/image" Target="../media/image67.png"/><Relationship Id="rId23" Type="http://schemas.openxmlformats.org/officeDocument/2006/relationships/image" Target="../media/image75.jpg"/><Relationship Id="rId10" Type="http://schemas.openxmlformats.org/officeDocument/2006/relationships/image" Target="../media/image62.png"/><Relationship Id="rId19" Type="http://schemas.openxmlformats.org/officeDocument/2006/relationships/image" Target="../media/image71.png"/><Relationship Id="rId4" Type="http://schemas.openxmlformats.org/officeDocument/2006/relationships/image" Target="../media/image58.png"/><Relationship Id="rId9" Type="http://schemas.openxmlformats.org/officeDocument/2006/relationships/image" Target="../media/image61.png"/><Relationship Id="rId14" Type="http://schemas.openxmlformats.org/officeDocument/2006/relationships/image" Target="../media/image66.png"/><Relationship Id="rId22" Type="http://schemas.openxmlformats.org/officeDocument/2006/relationships/image" Target="../media/image74.jpg"/></Relationships>
</file>

<file path=xl/drawings/drawing1.xml><?xml version="1.0" encoding="utf-8"?>
<xdr:wsDr xmlns:xdr="http://schemas.openxmlformats.org/drawingml/2006/spreadsheetDrawing" xmlns:a="http://schemas.openxmlformats.org/drawingml/2006/main">
  <xdr:oneCellAnchor>
    <xdr:from>
      <xdr:col>1</xdr:col>
      <xdr:colOff>0</xdr:colOff>
      <xdr:row>7</xdr:row>
      <xdr:rowOff>0</xdr:rowOff>
    </xdr:from>
    <xdr:ext cx="1457325" cy="790575"/>
    <xdr:pic>
      <xdr:nvPicPr>
        <xdr:cNvPr id="2" name="image3.jp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7</xdr:row>
      <xdr:rowOff>0</xdr:rowOff>
    </xdr:from>
    <xdr:ext cx="1457325" cy="1219200"/>
    <xdr:pic>
      <xdr:nvPicPr>
        <xdr:cNvPr id="3" name="image1.pn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8</xdr:row>
      <xdr:rowOff>0</xdr:rowOff>
    </xdr:from>
    <xdr:ext cx="1457325" cy="352425"/>
    <xdr:pic>
      <xdr:nvPicPr>
        <xdr:cNvPr id="4" name="image9.png">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8</xdr:row>
      <xdr:rowOff>0</xdr:rowOff>
    </xdr:from>
    <xdr:ext cx="1457325" cy="1219200"/>
    <xdr:pic>
      <xdr:nvPicPr>
        <xdr:cNvPr id="5" name="image13.pn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9</xdr:row>
      <xdr:rowOff>0</xdr:rowOff>
    </xdr:from>
    <xdr:ext cx="1457325" cy="971550"/>
    <xdr:pic>
      <xdr:nvPicPr>
        <xdr:cNvPr id="6" name="image2.pn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9</xdr:row>
      <xdr:rowOff>0</xdr:rowOff>
    </xdr:from>
    <xdr:ext cx="1457325" cy="1219200"/>
    <xdr:pic>
      <xdr:nvPicPr>
        <xdr:cNvPr id="7" name="image6.png">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14</xdr:row>
      <xdr:rowOff>0</xdr:rowOff>
    </xdr:from>
    <xdr:ext cx="1457325" cy="971550"/>
    <xdr:pic>
      <xdr:nvPicPr>
        <xdr:cNvPr id="8" name="image4.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14</xdr:row>
      <xdr:rowOff>0</xdr:rowOff>
    </xdr:from>
    <xdr:ext cx="1143000" cy="1552575"/>
    <xdr:pic>
      <xdr:nvPicPr>
        <xdr:cNvPr id="9" name="image7.pn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15</xdr:row>
      <xdr:rowOff>0</xdr:rowOff>
    </xdr:from>
    <xdr:ext cx="1457325" cy="790575"/>
    <xdr:pic>
      <xdr:nvPicPr>
        <xdr:cNvPr id="10" name="image5.jpg">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15</xdr:row>
      <xdr:rowOff>0</xdr:rowOff>
    </xdr:from>
    <xdr:ext cx="1143000" cy="1543050"/>
    <xdr:pic>
      <xdr:nvPicPr>
        <xdr:cNvPr id="11" name="image10.png">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16</xdr:row>
      <xdr:rowOff>0</xdr:rowOff>
    </xdr:from>
    <xdr:ext cx="1457325" cy="352425"/>
    <xdr:pic>
      <xdr:nvPicPr>
        <xdr:cNvPr id="12" name="image11.png">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16</xdr:row>
      <xdr:rowOff>0</xdr:rowOff>
    </xdr:from>
    <xdr:ext cx="1143000" cy="1543050"/>
    <xdr:pic>
      <xdr:nvPicPr>
        <xdr:cNvPr id="13" name="image8.png">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161925</xdr:colOff>
      <xdr:row>8</xdr:row>
      <xdr:rowOff>123825</xdr:rowOff>
    </xdr:from>
    <xdr:ext cx="1581150" cy="838200"/>
    <xdr:pic>
      <xdr:nvPicPr>
        <xdr:cNvPr id="2" name="image17.png" title="Imagen">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123825</xdr:colOff>
      <xdr:row>8</xdr:row>
      <xdr:rowOff>47625</xdr:rowOff>
    </xdr:from>
    <xdr:ext cx="1247775" cy="990600"/>
    <xdr:pic>
      <xdr:nvPicPr>
        <xdr:cNvPr id="3" name="image25.png" title="Imagen">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57150</xdr:colOff>
      <xdr:row>9</xdr:row>
      <xdr:rowOff>161925</xdr:rowOff>
    </xdr:from>
    <xdr:ext cx="1790700" cy="714375"/>
    <xdr:pic>
      <xdr:nvPicPr>
        <xdr:cNvPr id="4" name="image29.png" title="Imagen">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152400</xdr:colOff>
      <xdr:row>9</xdr:row>
      <xdr:rowOff>161925</xdr:rowOff>
    </xdr:from>
    <xdr:ext cx="1190625" cy="923925"/>
    <xdr:pic>
      <xdr:nvPicPr>
        <xdr:cNvPr id="5" name="image22.png" title="Imagen">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57150</xdr:colOff>
      <xdr:row>7</xdr:row>
      <xdr:rowOff>200025</xdr:rowOff>
    </xdr:from>
    <xdr:ext cx="1838325" cy="990600"/>
    <xdr:pic>
      <xdr:nvPicPr>
        <xdr:cNvPr id="6" name="image12.png" title="Imagen">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85725</xdr:colOff>
      <xdr:row>14</xdr:row>
      <xdr:rowOff>76200</xdr:rowOff>
    </xdr:from>
    <xdr:ext cx="1790700" cy="923925"/>
    <xdr:pic>
      <xdr:nvPicPr>
        <xdr:cNvPr id="7" name="image15.png" title="Imagen">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76200</xdr:colOff>
      <xdr:row>7</xdr:row>
      <xdr:rowOff>152400</xdr:rowOff>
    </xdr:from>
    <xdr:ext cx="1343025" cy="1085850"/>
    <xdr:pic>
      <xdr:nvPicPr>
        <xdr:cNvPr id="8" name="image33.png" title="Imagen">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38100</xdr:colOff>
      <xdr:row>15</xdr:row>
      <xdr:rowOff>95250</xdr:rowOff>
    </xdr:from>
    <xdr:ext cx="1838325" cy="990600"/>
    <xdr:pic>
      <xdr:nvPicPr>
        <xdr:cNvPr id="9" name="image12.png" title="Imagen">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85725</xdr:colOff>
      <xdr:row>16</xdr:row>
      <xdr:rowOff>219075</xdr:rowOff>
    </xdr:from>
    <xdr:ext cx="1838325" cy="485775"/>
    <xdr:pic>
      <xdr:nvPicPr>
        <xdr:cNvPr id="10" name="image27.png" title="Imagen">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38100</xdr:colOff>
      <xdr:row>23</xdr:row>
      <xdr:rowOff>95250</xdr:rowOff>
    </xdr:from>
    <xdr:ext cx="1838325" cy="990600"/>
    <xdr:pic>
      <xdr:nvPicPr>
        <xdr:cNvPr id="11" name="image12.png" title="Imagen">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47625</xdr:colOff>
      <xdr:row>14</xdr:row>
      <xdr:rowOff>161925</xdr:rowOff>
    </xdr:from>
    <xdr:ext cx="1400175" cy="1371600"/>
    <xdr:pic>
      <xdr:nvPicPr>
        <xdr:cNvPr id="12" name="image20.png" title="Imagen">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47625</xdr:colOff>
      <xdr:row>15</xdr:row>
      <xdr:rowOff>95250</xdr:rowOff>
    </xdr:from>
    <xdr:ext cx="1400175" cy="1219200"/>
    <xdr:pic>
      <xdr:nvPicPr>
        <xdr:cNvPr id="13" name="image14.png" title="Imagen">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47625</xdr:colOff>
      <xdr:row>16</xdr:row>
      <xdr:rowOff>38100</xdr:rowOff>
    </xdr:from>
    <xdr:ext cx="1400175" cy="1295400"/>
    <xdr:pic>
      <xdr:nvPicPr>
        <xdr:cNvPr id="14" name="image19.png" title="Imagen">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152400</xdr:colOff>
      <xdr:row>21</xdr:row>
      <xdr:rowOff>76200</xdr:rowOff>
    </xdr:from>
    <xdr:ext cx="1190625" cy="990600"/>
    <xdr:pic>
      <xdr:nvPicPr>
        <xdr:cNvPr id="15" name="image59.png" title="Imagen">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38100</xdr:colOff>
      <xdr:row>21</xdr:row>
      <xdr:rowOff>333375</xdr:rowOff>
    </xdr:from>
    <xdr:ext cx="1933575" cy="676275"/>
    <xdr:pic>
      <xdr:nvPicPr>
        <xdr:cNvPr id="16" name="image36.png" title="Imagen">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85725</xdr:colOff>
      <xdr:row>22</xdr:row>
      <xdr:rowOff>152400</xdr:rowOff>
    </xdr:from>
    <xdr:ext cx="1657350" cy="714375"/>
    <xdr:pic>
      <xdr:nvPicPr>
        <xdr:cNvPr id="17" name="image28.png" title="Imagen">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19050</xdr:colOff>
      <xdr:row>22</xdr:row>
      <xdr:rowOff>95250</xdr:rowOff>
    </xdr:from>
    <xdr:ext cx="1447800" cy="990600"/>
    <xdr:pic>
      <xdr:nvPicPr>
        <xdr:cNvPr id="18" name="image16.png" title="Imagen">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19050</xdr:colOff>
      <xdr:row>23</xdr:row>
      <xdr:rowOff>47625</xdr:rowOff>
    </xdr:from>
    <xdr:ext cx="1447800" cy="1133475"/>
    <xdr:pic>
      <xdr:nvPicPr>
        <xdr:cNvPr id="19" name="image50.png" title="Imagen">
          <a:extLst>
            <a:ext uri="{FF2B5EF4-FFF2-40B4-BE49-F238E27FC236}">
              <a16:creationId xmlns:a16="http://schemas.microsoft.com/office/drawing/2014/main" id="{00000000-0008-0000-0100-000013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57150</xdr:colOff>
      <xdr:row>3</xdr:row>
      <xdr:rowOff>476250</xdr:rowOff>
    </xdr:from>
    <xdr:ext cx="1971675" cy="838200"/>
    <xdr:pic>
      <xdr:nvPicPr>
        <xdr:cNvPr id="2" name="image21.png" title="Imagen">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361950</xdr:colOff>
      <xdr:row>16</xdr:row>
      <xdr:rowOff>295275</xdr:rowOff>
    </xdr:from>
    <xdr:ext cx="1200150" cy="400050"/>
    <xdr:pic>
      <xdr:nvPicPr>
        <xdr:cNvPr id="3" name="image23.png" title="Imagen">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123825</xdr:colOff>
      <xdr:row>4</xdr:row>
      <xdr:rowOff>581025</xdr:rowOff>
    </xdr:from>
    <xdr:ext cx="1838325" cy="733425"/>
    <xdr:pic>
      <xdr:nvPicPr>
        <xdr:cNvPr id="4" name="image45.png" title="Imagen">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171450</xdr:colOff>
      <xdr:row>5</xdr:row>
      <xdr:rowOff>428625</xdr:rowOff>
    </xdr:from>
    <xdr:ext cx="1733550" cy="1266825"/>
    <xdr:pic>
      <xdr:nvPicPr>
        <xdr:cNvPr id="5" name="image58.png" title="Imagen">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104775</xdr:colOff>
      <xdr:row>3</xdr:row>
      <xdr:rowOff>238125</xdr:rowOff>
    </xdr:from>
    <xdr:ext cx="1581150" cy="1314450"/>
    <xdr:pic>
      <xdr:nvPicPr>
        <xdr:cNvPr id="6" name="image53.png" title="Imagen">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104775</xdr:colOff>
      <xdr:row>4</xdr:row>
      <xdr:rowOff>238125</xdr:rowOff>
    </xdr:from>
    <xdr:ext cx="1581150" cy="1314450"/>
    <xdr:pic>
      <xdr:nvPicPr>
        <xdr:cNvPr id="7" name="image53.png" title="Imagen">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104775</xdr:colOff>
      <xdr:row>4</xdr:row>
      <xdr:rowOff>238125</xdr:rowOff>
    </xdr:from>
    <xdr:ext cx="1581150" cy="1314450"/>
    <xdr:pic>
      <xdr:nvPicPr>
        <xdr:cNvPr id="8" name="image53.png" title="Imagen">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104775</xdr:colOff>
      <xdr:row>5</xdr:row>
      <xdr:rowOff>238125</xdr:rowOff>
    </xdr:from>
    <xdr:ext cx="1581150" cy="1314450"/>
    <xdr:pic>
      <xdr:nvPicPr>
        <xdr:cNvPr id="9" name="image53.png" title="Imagen">
          <a:extLst>
            <a:ext uri="{FF2B5EF4-FFF2-40B4-BE49-F238E27FC236}">
              <a16:creationId xmlns:a16="http://schemas.microsoft.com/office/drawing/2014/main" id="{00000000-0008-0000-0200-00000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180975</xdr:colOff>
      <xdr:row>9</xdr:row>
      <xdr:rowOff>38100</xdr:rowOff>
    </xdr:from>
    <xdr:ext cx="1333500" cy="1762125"/>
    <xdr:pic>
      <xdr:nvPicPr>
        <xdr:cNvPr id="10" name="image26.png" title="Imagen">
          <a:extLst>
            <a:ext uri="{FF2B5EF4-FFF2-40B4-BE49-F238E27FC236}">
              <a16:creationId xmlns:a16="http://schemas.microsoft.com/office/drawing/2014/main" id="{00000000-0008-0000-0200-00000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114300</xdr:colOff>
      <xdr:row>9</xdr:row>
      <xdr:rowOff>676275</xdr:rowOff>
    </xdr:from>
    <xdr:ext cx="1838325" cy="485775"/>
    <xdr:pic>
      <xdr:nvPicPr>
        <xdr:cNvPr id="11" name="image27.png" title="Imagen">
          <a:extLst>
            <a:ext uri="{FF2B5EF4-FFF2-40B4-BE49-F238E27FC236}">
              <a16:creationId xmlns:a16="http://schemas.microsoft.com/office/drawing/2014/main" id="{00000000-0008-0000-0200-00000B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285750</xdr:colOff>
      <xdr:row>10</xdr:row>
      <xdr:rowOff>38100</xdr:rowOff>
    </xdr:from>
    <xdr:ext cx="1114425" cy="1190625"/>
    <xdr:pic>
      <xdr:nvPicPr>
        <xdr:cNvPr id="12" name="image60.png" title="Imagen">
          <a:extLst>
            <a:ext uri="{FF2B5EF4-FFF2-40B4-BE49-F238E27FC236}">
              <a16:creationId xmlns:a16="http://schemas.microsoft.com/office/drawing/2014/main" id="{00000000-0008-0000-0200-00000C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285750</xdr:colOff>
      <xdr:row>10</xdr:row>
      <xdr:rowOff>438150</xdr:rowOff>
    </xdr:from>
    <xdr:ext cx="1362075" cy="523875"/>
    <xdr:pic>
      <xdr:nvPicPr>
        <xdr:cNvPr id="13" name="image18.png" title="Imagen">
          <a:extLst>
            <a:ext uri="{FF2B5EF4-FFF2-40B4-BE49-F238E27FC236}">
              <a16:creationId xmlns:a16="http://schemas.microsoft.com/office/drawing/2014/main" id="{00000000-0008-0000-0200-00000D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171450</xdr:colOff>
      <xdr:row>11</xdr:row>
      <xdr:rowOff>371475</xdr:rowOff>
    </xdr:from>
    <xdr:ext cx="1695450" cy="676275"/>
    <xdr:pic>
      <xdr:nvPicPr>
        <xdr:cNvPr id="14" name="image30.png" title="Imagen">
          <a:extLst>
            <a:ext uri="{FF2B5EF4-FFF2-40B4-BE49-F238E27FC236}">
              <a16:creationId xmlns:a16="http://schemas.microsoft.com/office/drawing/2014/main" id="{00000000-0008-0000-0200-00000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295275</xdr:colOff>
      <xdr:row>11</xdr:row>
      <xdr:rowOff>76200</xdr:rowOff>
    </xdr:from>
    <xdr:ext cx="1295400" cy="1476375"/>
    <xdr:pic>
      <xdr:nvPicPr>
        <xdr:cNvPr id="15" name="image46.png" title="Imagen">
          <a:extLst>
            <a:ext uri="{FF2B5EF4-FFF2-40B4-BE49-F238E27FC236}">
              <a16:creationId xmlns:a16="http://schemas.microsoft.com/office/drawing/2014/main" id="{00000000-0008-0000-0200-00000F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38100</xdr:colOff>
      <xdr:row>17</xdr:row>
      <xdr:rowOff>76200</xdr:rowOff>
    </xdr:from>
    <xdr:ext cx="1733550" cy="1419225"/>
    <xdr:pic>
      <xdr:nvPicPr>
        <xdr:cNvPr id="16" name="image24.png" title="Imagen">
          <a:extLst>
            <a:ext uri="{FF2B5EF4-FFF2-40B4-BE49-F238E27FC236}">
              <a16:creationId xmlns:a16="http://schemas.microsoft.com/office/drawing/2014/main" id="{00000000-0008-0000-0200-000010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19050</xdr:colOff>
      <xdr:row>17</xdr:row>
      <xdr:rowOff>590550</xdr:rowOff>
    </xdr:from>
    <xdr:ext cx="1990725" cy="581025"/>
    <xdr:pic>
      <xdr:nvPicPr>
        <xdr:cNvPr id="18" name="image34.png" title="Imagen">
          <a:extLst>
            <a:ext uri="{FF2B5EF4-FFF2-40B4-BE49-F238E27FC236}">
              <a16:creationId xmlns:a16="http://schemas.microsoft.com/office/drawing/2014/main" id="{00000000-0008-0000-0200-000012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123825</xdr:colOff>
      <xdr:row>18</xdr:row>
      <xdr:rowOff>685800</xdr:rowOff>
    </xdr:from>
    <xdr:ext cx="1838325" cy="676275"/>
    <xdr:pic>
      <xdr:nvPicPr>
        <xdr:cNvPr id="19" name="image39.png" title="Imagen">
          <a:extLst>
            <a:ext uri="{FF2B5EF4-FFF2-40B4-BE49-F238E27FC236}">
              <a16:creationId xmlns:a16="http://schemas.microsoft.com/office/drawing/2014/main" id="{00000000-0008-0000-0200-000013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276225</xdr:colOff>
      <xdr:row>16</xdr:row>
      <xdr:rowOff>19050</xdr:rowOff>
    </xdr:from>
    <xdr:ext cx="1352550" cy="1724025"/>
    <xdr:pic>
      <xdr:nvPicPr>
        <xdr:cNvPr id="20" name="image54.png" title="Imagen">
          <a:extLst>
            <a:ext uri="{FF2B5EF4-FFF2-40B4-BE49-F238E27FC236}">
              <a16:creationId xmlns:a16="http://schemas.microsoft.com/office/drawing/2014/main" id="{00000000-0008-0000-0200-000014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228600</xdr:colOff>
      <xdr:row>23</xdr:row>
      <xdr:rowOff>133350</xdr:rowOff>
    </xdr:from>
    <xdr:ext cx="1466850" cy="571500"/>
    <xdr:pic>
      <xdr:nvPicPr>
        <xdr:cNvPr id="21" name="image47.png" title="Imagen">
          <a:extLst>
            <a:ext uri="{FF2B5EF4-FFF2-40B4-BE49-F238E27FC236}">
              <a16:creationId xmlns:a16="http://schemas.microsoft.com/office/drawing/2014/main" id="{00000000-0008-0000-0200-000015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219075</xdr:colOff>
      <xdr:row>24</xdr:row>
      <xdr:rowOff>323850</xdr:rowOff>
    </xdr:from>
    <xdr:ext cx="1647825" cy="495300"/>
    <xdr:pic>
      <xdr:nvPicPr>
        <xdr:cNvPr id="22" name="image32.png" title="Imagen">
          <a:extLst>
            <a:ext uri="{FF2B5EF4-FFF2-40B4-BE49-F238E27FC236}">
              <a16:creationId xmlns:a16="http://schemas.microsoft.com/office/drawing/2014/main" id="{00000000-0008-0000-0200-000016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180975</xdr:colOff>
      <xdr:row>25</xdr:row>
      <xdr:rowOff>533400</xdr:rowOff>
    </xdr:from>
    <xdr:ext cx="1552575" cy="514350"/>
    <xdr:pic>
      <xdr:nvPicPr>
        <xdr:cNvPr id="23" name="image31.png" title="Imagen">
          <a:extLst>
            <a:ext uri="{FF2B5EF4-FFF2-40B4-BE49-F238E27FC236}">
              <a16:creationId xmlns:a16="http://schemas.microsoft.com/office/drawing/2014/main" id="{00000000-0008-0000-0200-000017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38100</xdr:colOff>
      <xdr:row>22</xdr:row>
      <xdr:rowOff>657225</xdr:rowOff>
    </xdr:from>
    <xdr:ext cx="1733550" cy="838200"/>
    <xdr:pic>
      <xdr:nvPicPr>
        <xdr:cNvPr id="24" name="image48.png" title="Imagen">
          <a:extLst>
            <a:ext uri="{FF2B5EF4-FFF2-40B4-BE49-F238E27FC236}">
              <a16:creationId xmlns:a16="http://schemas.microsoft.com/office/drawing/2014/main" id="{00000000-0008-0000-0200-000018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161925</xdr:colOff>
      <xdr:row>25</xdr:row>
      <xdr:rowOff>466725</xdr:rowOff>
    </xdr:from>
    <xdr:ext cx="1504950" cy="638175"/>
    <xdr:pic>
      <xdr:nvPicPr>
        <xdr:cNvPr id="25" name="image35.png" title="Imagen">
          <a:extLst>
            <a:ext uri="{FF2B5EF4-FFF2-40B4-BE49-F238E27FC236}">
              <a16:creationId xmlns:a16="http://schemas.microsoft.com/office/drawing/2014/main" id="{00000000-0008-0000-0200-000019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123825</xdr:colOff>
      <xdr:row>24</xdr:row>
      <xdr:rowOff>314325</xdr:rowOff>
    </xdr:from>
    <xdr:ext cx="1466850" cy="523875"/>
    <xdr:pic>
      <xdr:nvPicPr>
        <xdr:cNvPr id="26" name="image42.png" title="Imagen">
          <a:extLst>
            <a:ext uri="{FF2B5EF4-FFF2-40B4-BE49-F238E27FC236}">
              <a16:creationId xmlns:a16="http://schemas.microsoft.com/office/drawing/2014/main" id="{00000000-0008-0000-0200-00001A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123825</xdr:colOff>
      <xdr:row>31</xdr:row>
      <xdr:rowOff>495300</xdr:rowOff>
    </xdr:from>
    <xdr:ext cx="1838325" cy="752475"/>
    <xdr:pic>
      <xdr:nvPicPr>
        <xdr:cNvPr id="27" name="image37.png" title="Imagen">
          <a:extLst>
            <a:ext uri="{FF2B5EF4-FFF2-40B4-BE49-F238E27FC236}">
              <a16:creationId xmlns:a16="http://schemas.microsoft.com/office/drawing/2014/main" id="{00000000-0008-0000-0200-00001B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123825</xdr:colOff>
      <xdr:row>30</xdr:row>
      <xdr:rowOff>219075</xdr:rowOff>
    </xdr:from>
    <xdr:ext cx="1685925" cy="628650"/>
    <xdr:pic>
      <xdr:nvPicPr>
        <xdr:cNvPr id="28" name="image43.png" title="Imagen">
          <a:extLst>
            <a:ext uri="{FF2B5EF4-FFF2-40B4-BE49-F238E27FC236}">
              <a16:creationId xmlns:a16="http://schemas.microsoft.com/office/drawing/2014/main" id="{00000000-0008-0000-0200-00001C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85725</xdr:colOff>
      <xdr:row>32</xdr:row>
      <xdr:rowOff>561975</xdr:rowOff>
    </xdr:from>
    <xdr:ext cx="1647825" cy="628650"/>
    <xdr:pic>
      <xdr:nvPicPr>
        <xdr:cNvPr id="29" name="image84.png" title="Imagen">
          <a:extLst>
            <a:ext uri="{FF2B5EF4-FFF2-40B4-BE49-F238E27FC236}">
              <a16:creationId xmlns:a16="http://schemas.microsoft.com/office/drawing/2014/main" id="{00000000-0008-0000-0200-00001D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85725</xdr:colOff>
      <xdr:row>31</xdr:row>
      <xdr:rowOff>561975</xdr:rowOff>
    </xdr:from>
    <xdr:ext cx="1647825" cy="628650"/>
    <xdr:pic>
      <xdr:nvPicPr>
        <xdr:cNvPr id="30" name="image84.png" title="Imagen">
          <a:extLst>
            <a:ext uri="{FF2B5EF4-FFF2-40B4-BE49-F238E27FC236}">
              <a16:creationId xmlns:a16="http://schemas.microsoft.com/office/drawing/2014/main" id="{00000000-0008-0000-0200-00001E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85725</xdr:colOff>
      <xdr:row>31</xdr:row>
      <xdr:rowOff>561975</xdr:rowOff>
    </xdr:from>
    <xdr:ext cx="1647825" cy="628650"/>
    <xdr:pic>
      <xdr:nvPicPr>
        <xdr:cNvPr id="31" name="image84.png" title="Imagen">
          <a:extLst>
            <a:ext uri="{FF2B5EF4-FFF2-40B4-BE49-F238E27FC236}">
              <a16:creationId xmlns:a16="http://schemas.microsoft.com/office/drawing/2014/main" id="{00000000-0008-0000-0200-00001F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xdr:col>
      <xdr:colOff>114300</xdr:colOff>
      <xdr:row>32</xdr:row>
      <xdr:rowOff>457200</xdr:rowOff>
    </xdr:from>
    <xdr:ext cx="1809750" cy="657225"/>
    <xdr:pic>
      <xdr:nvPicPr>
        <xdr:cNvPr id="33" name="image41.png" title="Imagen">
          <a:extLst>
            <a:ext uri="{FF2B5EF4-FFF2-40B4-BE49-F238E27FC236}">
              <a16:creationId xmlns:a16="http://schemas.microsoft.com/office/drawing/2014/main" id="{00000000-0008-0000-0200-000021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twoCellAnchor editAs="oneCell">
    <xdr:from>
      <xdr:col>2</xdr:col>
      <xdr:colOff>180975</xdr:colOff>
      <xdr:row>30</xdr:row>
      <xdr:rowOff>247650</xdr:rowOff>
    </xdr:from>
    <xdr:to>
      <xdr:col>2</xdr:col>
      <xdr:colOff>1828800</xdr:colOff>
      <xdr:row>30</xdr:row>
      <xdr:rowOff>876300</xdr:rowOff>
    </xdr:to>
    <xdr:pic>
      <xdr:nvPicPr>
        <xdr:cNvPr id="34" name="Picture 33" title="Imagen">
          <a:extLst>
            <a:ext uri="{FF2B5EF4-FFF2-40B4-BE49-F238E27FC236}">
              <a16:creationId xmlns:a16="http://schemas.microsoft.com/office/drawing/2014/main" id="{C587B158-8A03-42D3-BD11-20E74F98323C}"/>
            </a:ext>
            <a:ext uri="{147F2762-F138-4A5C-976F-8EAC2B608ADB}">
              <a16:predDERef xmlns:a16="http://schemas.microsoft.com/office/drawing/2014/main" pred="{00000000-0008-0000-0200-000021000000}"/>
            </a:ext>
          </a:extLst>
        </xdr:cNvPr>
        <xdr:cNvPicPr preferRelativeResize="0"/>
      </xdr:nvPicPr>
      <xdr:blipFill>
        <a:blip xmlns:r="http://schemas.openxmlformats.org/officeDocument/2006/relationships" r:embed="rId23" cstate="print"/>
        <a:stretch>
          <a:fillRect/>
        </a:stretch>
      </xdr:blipFill>
      <xdr:spPr>
        <a:xfrm>
          <a:off x="3514725" y="26993850"/>
          <a:ext cx="1647825" cy="628650"/>
        </a:xfrm>
        <a:prstGeom prst="rect">
          <a:avLst/>
        </a:prstGeom>
        <a:noFill/>
      </xdr:spPr>
    </xdr:pic>
    <xdr:clientData/>
  </xdr:twoCellAnchor>
  <xdr:twoCellAnchor editAs="oneCell">
    <xdr:from>
      <xdr:col>2</xdr:col>
      <xdr:colOff>0</xdr:colOff>
      <xdr:row>18</xdr:row>
      <xdr:rowOff>0</xdr:rowOff>
    </xdr:from>
    <xdr:to>
      <xdr:col>2</xdr:col>
      <xdr:colOff>1695450</xdr:colOff>
      <xdr:row>18</xdr:row>
      <xdr:rowOff>1762125</xdr:rowOff>
    </xdr:to>
    <xdr:pic>
      <xdr:nvPicPr>
        <xdr:cNvPr id="35" name="Picture 34" title="Imagen">
          <a:extLst>
            <a:ext uri="{FF2B5EF4-FFF2-40B4-BE49-F238E27FC236}">
              <a16:creationId xmlns:a16="http://schemas.microsoft.com/office/drawing/2014/main" id="{0DA003DB-5F69-4836-9E85-1AAE12E00654}"/>
            </a:ext>
            <a:ext uri="{147F2762-F138-4A5C-976F-8EAC2B608ADB}">
              <a16:predDERef xmlns:a16="http://schemas.microsoft.com/office/drawing/2014/main" pred="{C587B158-8A03-42D3-BD11-20E74F98323C}"/>
            </a:ext>
          </a:extLst>
        </xdr:cNvPr>
        <xdr:cNvPicPr preferRelativeResize="0"/>
      </xdr:nvPicPr>
      <xdr:blipFill>
        <a:blip xmlns:r="http://schemas.openxmlformats.org/officeDocument/2006/relationships" r:embed="rId25" cstate="print"/>
        <a:stretch>
          <a:fillRect/>
        </a:stretch>
      </xdr:blipFill>
      <xdr:spPr>
        <a:xfrm>
          <a:off x="3333750" y="18716625"/>
          <a:ext cx="1695450" cy="1762125"/>
        </a:xfrm>
        <a:prstGeom prst="rect">
          <a:avLst/>
        </a:prstGeom>
        <a:noFill/>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85725</xdr:colOff>
      <xdr:row>27</xdr:row>
      <xdr:rowOff>295275</xdr:rowOff>
    </xdr:from>
    <xdr:ext cx="1571625" cy="638175"/>
    <xdr:pic>
      <xdr:nvPicPr>
        <xdr:cNvPr id="2" name="image38.png" title="Imagen">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85725</xdr:colOff>
      <xdr:row>15</xdr:row>
      <xdr:rowOff>571500</xdr:rowOff>
    </xdr:from>
    <xdr:ext cx="1447800" cy="561975"/>
    <xdr:pic>
      <xdr:nvPicPr>
        <xdr:cNvPr id="3" name="image40.png" title="Imagen">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9525</xdr:colOff>
      <xdr:row>3</xdr:row>
      <xdr:rowOff>295275</xdr:rowOff>
    </xdr:from>
    <xdr:ext cx="1571625" cy="476250"/>
    <xdr:pic>
      <xdr:nvPicPr>
        <xdr:cNvPr id="4" name="image44.png" title="Imagen">
          <a:extLst>
            <a:ext uri="{FF2B5EF4-FFF2-40B4-BE49-F238E27FC236}">
              <a16:creationId xmlns:a16="http://schemas.microsoft.com/office/drawing/2014/main" id="{00000000-0008-0000-0300-000004000000}"/>
            </a:ext>
            <a:ext uri="{147F2762-F138-4A5C-976F-8EAC2B608ADB}">
              <a16:predDERef xmlns:a16="http://schemas.microsoft.com/office/drawing/2014/main" pred="{00000000-0008-0000-0300-000003000000}"/>
            </a:ext>
          </a:extLst>
        </xdr:cNvPr>
        <xdr:cNvPicPr preferRelativeResize="0"/>
      </xdr:nvPicPr>
      <xdr:blipFill>
        <a:blip xmlns:r="http://schemas.openxmlformats.org/officeDocument/2006/relationships" r:embed="rId2" cstate="print"/>
        <a:stretch>
          <a:fillRect/>
        </a:stretch>
      </xdr:blipFill>
      <xdr:spPr>
        <a:xfrm>
          <a:off x="1343025" y="1190625"/>
          <a:ext cx="1571625" cy="476250"/>
        </a:xfrm>
        <a:prstGeom prst="rect">
          <a:avLst/>
        </a:prstGeom>
        <a:noFill/>
      </xdr:spPr>
    </xdr:pic>
    <xdr:clientData fLocksWithSheet="0"/>
  </xdr:oneCellAnchor>
  <xdr:oneCellAnchor>
    <xdr:from>
      <xdr:col>2</xdr:col>
      <xdr:colOff>114300</xdr:colOff>
      <xdr:row>3</xdr:row>
      <xdr:rowOff>304800</xdr:rowOff>
    </xdr:from>
    <xdr:ext cx="1647825" cy="476250"/>
    <xdr:pic>
      <xdr:nvPicPr>
        <xdr:cNvPr id="5" name="image49.png" title="Imagen">
          <a:extLst>
            <a:ext uri="{FF2B5EF4-FFF2-40B4-BE49-F238E27FC236}">
              <a16:creationId xmlns:a16="http://schemas.microsoft.com/office/drawing/2014/main" id="{00000000-0008-0000-0300-000005000000}"/>
            </a:ext>
            <a:ext uri="{147F2762-F138-4A5C-976F-8EAC2B608ADB}">
              <a16:predDERef xmlns:a16="http://schemas.microsoft.com/office/drawing/2014/main" pred="{00000000-0008-0000-0300-000004000000}"/>
            </a:ext>
          </a:extLst>
        </xdr:cNvPr>
        <xdr:cNvPicPr preferRelativeResize="0"/>
      </xdr:nvPicPr>
      <xdr:blipFill>
        <a:blip xmlns:r="http://schemas.openxmlformats.org/officeDocument/2006/relationships" r:embed="rId2" cstate="print"/>
        <a:stretch>
          <a:fillRect/>
        </a:stretch>
      </xdr:blipFill>
      <xdr:spPr>
        <a:xfrm>
          <a:off x="3257550" y="1200150"/>
          <a:ext cx="1647825" cy="476250"/>
        </a:xfrm>
        <a:prstGeom prst="rect">
          <a:avLst/>
        </a:prstGeom>
        <a:noFill/>
      </xdr:spPr>
    </xdr:pic>
    <xdr:clientData fLocksWithSheet="0"/>
  </xdr:oneCellAnchor>
  <xdr:oneCellAnchor>
    <xdr:from>
      <xdr:col>1</xdr:col>
      <xdr:colOff>171450</xdr:colOff>
      <xdr:row>4</xdr:row>
      <xdr:rowOff>1666875</xdr:rowOff>
    </xdr:from>
    <xdr:ext cx="1447800" cy="504825"/>
    <xdr:pic>
      <xdr:nvPicPr>
        <xdr:cNvPr id="6" name="image55.png" title="Imagen">
          <a:extLst>
            <a:ext uri="{FF2B5EF4-FFF2-40B4-BE49-F238E27FC236}">
              <a16:creationId xmlns:a16="http://schemas.microsoft.com/office/drawing/2014/main" id="{00000000-0008-0000-0300-000006000000}"/>
            </a:ext>
            <a:ext uri="{147F2762-F138-4A5C-976F-8EAC2B608ADB}">
              <a16:predDERef xmlns:a16="http://schemas.microsoft.com/office/drawing/2014/main" pred="{00000000-0008-0000-0300-000005000000}"/>
            </a:ext>
          </a:extLst>
        </xdr:cNvPr>
        <xdr:cNvPicPr preferRelativeResize="0"/>
      </xdr:nvPicPr>
      <xdr:blipFill>
        <a:blip xmlns:r="http://schemas.openxmlformats.org/officeDocument/2006/relationships" r:embed="rId3" cstate="print"/>
        <a:stretch>
          <a:fillRect/>
        </a:stretch>
      </xdr:blipFill>
      <xdr:spPr>
        <a:xfrm>
          <a:off x="1504950" y="3619500"/>
          <a:ext cx="1447800" cy="504825"/>
        </a:xfrm>
        <a:prstGeom prst="rect">
          <a:avLst/>
        </a:prstGeom>
        <a:noFill/>
      </xdr:spPr>
    </xdr:pic>
    <xdr:clientData fLocksWithSheet="0"/>
  </xdr:oneCellAnchor>
  <xdr:oneCellAnchor>
    <xdr:from>
      <xdr:col>2</xdr:col>
      <xdr:colOff>47625</xdr:colOff>
      <xdr:row>4</xdr:row>
      <xdr:rowOff>247650</xdr:rowOff>
    </xdr:from>
    <xdr:ext cx="1571625" cy="2085975"/>
    <xdr:pic>
      <xdr:nvPicPr>
        <xdr:cNvPr id="7" name="image74.png" title="Imagen">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76200</xdr:colOff>
      <xdr:row>5</xdr:row>
      <xdr:rowOff>1019175</xdr:rowOff>
    </xdr:from>
    <xdr:ext cx="1590675" cy="933450"/>
    <xdr:pic>
      <xdr:nvPicPr>
        <xdr:cNvPr id="8" name="image52.png" title="Imagen">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76200</xdr:colOff>
      <xdr:row>9</xdr:row>
      <xdr:rowOff>152400</xdr:rowOff>
    </xdr:from>
    <xdr:ext cx="1466850" cy="571500"/>
    <xdr:pic>
      <xdr:nvPicPr>
        <xdr:cNvPr id="10" name="image47.png" title="Imagen">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47625</xdr:colOff>
      <xdr:row>10</xdr:row>
      <xdr:rowOff>266700</xdr:rowOff>
    </xdr:from>
    <xdr:ext cx="1647825" cy="495300"/>
    <xdr:pic>
      <xdr:nvPicPr>
        <xdr:cNvPr id="11" name="image32.png" title="Imagen">
          <a:extLst>
            <a:ext uri="{FF2B5EF4-FFF2-40B4-BE49-F238E27FC236}">
              <a16:creationId xmlns:a16="http://schemas.microsoft.com/office/drawing/2014/main" id="{00000000-0008-0000-0300-00000B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38100</xdr:colOff>
      <xdr:row>11</xdr:row>
      <xdr:rowOff>161925</xdr:rowOff>
    </xdr:from>
    <xdr:ext cx="1552575" cy="514350"/>
    <xdr:pic>
      <xdr:nvPicPr>
        <xdr:cNvPr id="12" name="image31.png" title="Imagen">
          <a:extLst>
            <a:ext uri="{FF2B5EF4-FFF2-40B4-BE49-F238E27FC236}">
              <a16:creationId xmlns:a16="http://schemas.microsoft.com/office/drawing/2014/main" id="{00000000-0008-0000-0300-00000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104775</xdr:colOff>
      <xdr:row>9</xdr:row>
      <xdr:rowOff>66675</xdr:rowOff>
    </xdr:from>
    <xdr:ext cx="1466850" cy="838200"/>
    <xdr:pic>
      <xdr:nvPicPr>
        <xdr:cNvPr id="13" name="image48.png" title="Imagen">
          <a:extLst>
            <a:ext uri="{FF2B5EF4-FFF2-40B4-BE49-F238E27FC236}">
              <a16:creationId xmlns:a16="http://schemas.microsoft.com/office/drawing/2014/main" id="{00000000-0008-0000-0300-00000D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104775</xdr:colOff>
      <xdr:row>10</xdr:row>
      <xdr:rowOff>247650</xdr:rowOff>
    </xdr:from>
    <xdr:ext cx="1466850" cy="523875"/>
    <xdr:pic>
      <xdr:nvPicPr>
        <xdr:cNvPr id="14" name="image42.png" title="Imagen">
          <a:extLst>
            <a:ext uri="{FF2B5EF4-FFF2-40B4-BE49-F238E27FC236}">
              <a16:creationId xmlns:a16="http://schemas.microsoft.com/office/drawing/2014/main" id="{00000000-0008-0000-0300-00000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76200</xdr:colOff>
      <xdr:row>11</xdr:row>
      <xdr:rowOff>190500</xdr:rowOff>
    </xdr:from>
    <xdr:ext cx="1504950" cy="638175"/>
    <xdr:pic>
      <xdr:nvPicPr>
        <xdr:cNvPr id="15" name="image35.png" title="Imagen">
          <a:extLst>
            <a:ext uri="{FF2B5EF4-FFF2-40B4-BE49-F238E27FC236}">
              <a16:creationId xmlns:a16="http://schemas.microsoft.com/office/drawing/2014/main" id="{00000000-0008-0000-0300-00000F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104775</xdr:colOff>
      <xdr:row>15</xdr:row>
      <xdr:rowOff>238125</xdr:rowOff>
    </xdr:from>
    <xdr:ext cx="1581150" cy="1314450"/>
    <xdr:pic>
      <xdr:nvPicPr>
        <xdr:cNvPr id="16" name="image53.png" title="Imagen">
          <a:extLst>
            <a:ext uri="{FF2B5EF4-FFF2-40B4-BE49-F238E27FC236}">
              <a16:creationId xmlns:a16="http://schemas.microsoft.com/office/drawing/2014/main" id="{00000000-0008-0000-0300-000010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104775</xdr:colOff>
      <xdr:row>16</xdr:row>
      <xdr:rowOff>238125</xdr:rowOff>
    </xdr:from>
    <xdr:ext cx="1581150" cy="1314450"/>
    <xdr:pic>
      <xdr:nvPicPr>
        <xdr:cNvPr id="17" name="image53.png" title="Imagen">
          <a:extLst>
            <a:ext uri="{FF2B5EF4-FFF2-40B4-BE49-F238E27FC236}">
              <a16:creationId xmlns:a16="http://schemas.microsoft.com/office/drawing/2014/main" id="{00000000-0008-0000-0300-000011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104775</xdr:colOff>
      <xdr:row>17</xdr:row>
      <xdr:rowOff>238125</xdr:rowOff>
    </xdr:from>
    <xdr:ext cx="1581150" cy="1314450"/>
    <xdr:pic>
      <xdr:nvPicPr>
        <xdr:cNvPr id="18" name="image53.png" title="Imagen">
          <a:extLst>
            <a:ext uri="{FF2B5EF4-FFF2-40B4-BE49-F238E27FC236}">
              <a16:creationId xmlns:a16="http://schemas.microsoft.com/office/drawing/2014/main" id="{00000000-0008-0000-0300-000012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85725</xdr:colOff>
      <xdr:row>16</xdr:row>
      <xdr:rowOff>581025</xdr:rowOff>
    </xdr:from>
    <xdr:ext cx="1447800" cy="733425"/>
    <xdr:pic>
      <xdr:nvPicPr>
        <xdr:cNvPr id="19" name="image45.png" title="Imagen">
          <a:extLst>
            <a:ext uri="{FF2B5EF4-FFF2-40B4-BE49-F238E27FC236}">
              <a16:creationId xmlns:a16="http://schemas.microsoft.com/office/drawing/2014/main" id="{00000000-0008-0000-0300-000013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95250</xdr:colOff>
      <xdr:row>17</xdr:row>
      <xdr:rowOff>257175</xdr:rowOff>
    </xdr:from>
    <xdr:ext cx="1447800" cy="1266825"/>
    <xdr:pic>
      <xdr:nvPicPr>
        <xdr:cNvPr id="20" name="image58.png" title="Imagen">
          <a:extLst>
            <a:ext uri="{FF2B5EF4-FFF2-40B4-BE49-F238E27FC236}">
              <a16:creationId xmlns:a16="http://schemas.microsoft.com/office/drawing/2014/main" id="{00000000-0008-0000-0300-000014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85725</xdr:colOff>
      <xdr:row>21</xdr:row>
      <xdr:rowOff>514350</xdr:rowOff>
    </xdr:from>
    <xdr:ext cx="1466850" cy="485775"/>
    <xdr:pic>
      <xdr:nvPicPr>
        <xdr:cNvPr id="21" name="image27.png" title="Imagen">
          <a:extLst>
            <a:ext uri="{FF2B5EF4-FFF2-40B4-BE49-F238E27FC236}">
              <a16:creationId xmlns:a16="http://schemas.microsoft.com/office/drawing/2014/main" id="{00000000-0008-0000-0300-000015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190500</xdr:colOff>
      <xdr:row>22</xdr:row>
      <xdr:rowOff>161925</xdr:rowOff>
    </xdr:from>
    <xdr:ext cx="1362075" cy="523875"/>
    <xdr:pic>
      <xdr:nvPicPr>
        <xdr:cNvPr id="22" name="image18.png" title="Imagen">
          <a:extLst>
            <a:ext uri="{FF2B5EF4-FFF2-40B4-BE49-F238E27FC236}">
              <a16:creationId xmlns:a16="http://schemas.microsoft.com/office/drawing/2014/main" id="{00000000-0008-0000-0300-000016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142875</xdr:colOff>
      <xdr:row>23</xdr:row>
      <xdr:rowOff>361950</xdr:rowOff>
    </xdr:from>
    <xdr:ext cx="1447800" cy="676275"/>
    <xdr:pic>
      <xdr:nvPicPr>
        <xdr:cNvPr id="23" name="image30.png" title="Imagen">
          <a:extLst>
            <a:ext uri="{FF2B5EF4-FFF2-40B4-BE49-F238E27FC236}">
              <a16:creationId xmlns:a16="http://schemas.microsoft.com/office/drawing/2014/main" id="{00000000-0008-0000-0300-000017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180975</xdr:colOff>
      <xdr:row>21</xdr:row>
      <xdr:rowOff>38100</xdr:rowOff>
    </xdr:from>
    <xdr:ext cx="1333500" cy="1762125"/>
    <xdr:pic>
      <xdr:nvPicPr>
        <xdr:cNvPr id="24" name="image26.png" title="Imagen">
          <a:extLst>
            <a:ext uri="{FF2B5EF4-FFF2-40B4-BE49-F238E27FC236}">
              <a16:creationId xmlns:a16="http://schemas.microsoft.com/office/drawing/2014/main" id="{00000000-0008-0000-0300-000018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285750</xdr:colOff>
      <xdr:row>22</xdr:row>
      <xdr:rowOff>38100</xdr:rowOff>
    </xdr:from>
    <xdr:ext cx="1114425" cy="1190625"/>
    <xdr:pic>
      <xdr:nvPicPr>
        <xdr:cNvPr id="25" name="image60.png" title="Imagen">
          <a:extLst>
            <a:ext uri="{FF2B5EF4-FFF2-40B4-BE49-F238E27FC236}">
              <a16:creationId xmlns:a16="http://schemas.microsoft.com/office/drawing/2014/main" id="{00000000-0008-0000-0300-000019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295275</xdr:colOff>
      <xdr:row>23</xdr:row>
      <xdr:rowOff>76200</xdr:rowOff>
    </xdr:from>
    <xdr:ext cx="1295400" cy="1476375"/>
    <xdr:pic>
      <xdr:nvPicPr>
        <xdr:cNvPr id="26" name="image46.png" title="Imagen">
          <a:extLst>
            <a:ext uri="{FF2B5EF4-FFF2-40B4-BE49-F238E27FC236}">
              <a16:creationId xmlns:a16="http://schemas.microsoft.com/office/drawing/2014/main" id="{00000000-0008-0000-0300-00001A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19050</xdr:colOff>
      <xdr:row>28</xdr:row>
      <xdr:rowOff>428625</xdr:rowOff>
    </xdr:from>
    <xdr:ext cx="1581150" cy="581025"/>
    <xdr:pic>
      <xdr:nvPicPr>
        <xdr:cNvPr id="27" name="image34.png" title="Imagen">
          <a:extLst>
            <a:ext uri="{FF2B5EF4-FFF2-40B4-BE49-F238E27FC236}">
              <a16:creationId xmlns:a16="http://schemas.microsoft.com/office/drawing/2014/main" id="{00000000-0008-0000-0300-00001B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76200</xdr:colOff>
      <xdr:row>29</xdr:row>
      <xdr:rowOff>409575</xdr:rowOff>
    </xdr:from>
    <xdr:ext cx="1447800" cy="676275"/>
    <xdr:pic>
      <xdr:nvPicPr>
        <xdr:cNvPr id="28" name="image39.png" title="Imagen">
          <a:extLst>
            <a:ext uri="{FF2B5EF4-FFF2-40B4-BE49-F238E27FC236}">
              <a16:creationId xmlns:a16="http://schemas.microsoft.com/office/drawing/2014/main" id="{00000000-0008-0000-0300-00001C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171450</xdr:colOff>
      <xdr:row>27</xdr:row>
      <xdr:rowOff>19050</xdr:rowOff>
    </xdr:from>
    <xdr:ext cx="1352550" cy="1724025"/>
    <xdr:pic>
      <xdr:nvPicPr>
        <xdr:cNvPr id="29" name="image54.png" title="Imagen">
          <a:extLst>
            <a:ext uri="{FF2B5EF4-FFF2-40B4-BE49-F238E27FC236}">
              <a16:creationId xmlns:a16="http://schemas.microsoft.com/office/drawing/2014/main" id="{00000000-0008-0000-0300-00001D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76200</xdr:colOff>
      <xdr:row>28</xdr:row>
      <xdr:rowOff>152400</xdr:rowOff>
    </xdr:from>
    <xdr:ext cx="1466850" cy="1419225"/>
    <xdr:pic>
      <xdr:nvPicPr>
        <xdr:cNvPr id="30" name="image24.png" title="Imagen">
          <a:extLst>
            <a:ext uri="{FF2B5EF4-FFF2-40B4-BE49-F238E27FC236}">
              <a16:creationId xmlns:a16="http://schemas.microsoft.com/office/drawing/2014/main" id="{00000000-0008-0000-0300-00001E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19050</xdr:colOff>
      <xdr:row>29</xdr:row>
      <xdr:rowOff>142875</xdr:rowOff>
    </xdr:from>
    <xdr:ext cx="1581150" cy="1762125"/>
    <xdr:pic>
      <xdr:nvPicPr>
        <xdr:cNvPr id="31" name="image63.png" title="Imagen">
          <a:extLst>
            <a:ext uri="{FF2B5EF4-FFF2-40B4-BE49-F238E27FC236}">
              <a16:creationId xmlns:a16="http://schemas.microsoft.com/office/drawing/2014/main" id="{00000000-0008-0000-0300-00001F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266700</xdr:colOff>
      <xdr:row>42</xdr:row>
      <xdr:rowOff>57150</xdr:rowOff>
    </xdr:from>
    <xdr:ext cx="933450" cy="485775"/>
    <xdr:pic>
      <xdr:nvPicPr>
        <xdr:cNvPr id="32" name="image56.png" title="Imagen">
          <a:extLst>
            <a:ext uri="{FF2B5EF4-FFF2-40B4-BE49-F238E27FC236}">
              <a16:creationId xmlns:a16="http://schemas.microsoft.com/office/drawing/2014/main" id="{00000000-0008-0000-0300-000020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0</xdr:col>
      <xdr:colOff>1524000</xdr:colOff>
      <xdr:row>44</xdr:row>
      <xdr:rowOff>180975</xdr:rowOff>
    </xdr:from>
    <xdr:ext cx="1647825" cy="638175"/>
    <xdr:pic>
      <xdr:nvPicPr>
        <xdr:cNvPr id="33" name="image67.png" title="Imagen">
          <a:extLst>
            <a:ext uri="{FF2B5EF4-FFF2-40B4-BE49-F238E27FC236}">
              <a16:creationId xmlns:a16="http://schemas.microsoft.com/office/drawing/2014/main" id="{00000000-0008-0000-0300-000021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180975</xdr:colOff>
      <xdr:row>49</xdr:row>
      <xdr:rowOff>38100</xdr:rowOff>
    </xdr:from>
    <xdr:ext cx="1000125" cy="514350"/>
    <xdr:pic>
      <xdr:nvPicPr>
        <xdr:cNvPr id="34" name="image57.png" title="Imagen">
          <a:extLst>
            <a:ext uri="{FF2B5EF4-FFF2-40B4-BE49-F238E27FC236}">
              <a16:creationId xmlns:a16="http://schemas.microsoft.com/office/drawing/2014/main" id="{00000000-0008-0000-0300-000022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180975</xdr:colOff>
      <xdr:row>50</xdr:row>
      <xdr:rowOff>38100</xdr:rowOff>
    </xdr:from>
    <xdr:ext cx="1000125" cy="514350"/>
    <xdr:pic>
      <xdr:nvPicPr>
        <xdr:cNvPr id="35" name="image57.png" title="Imagen">
          <a:extLst>
            <a:ext uri="{FF2B5EF4-FFF2-40B4-BE49-F238E27FC236}">
              <a16:creationId xmlns:a16="http://schemas.microsoft.com/office/drawing/2014/main" id="{00000000-0008-0000-0300-000023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180975</xdr:colOff>
      <xdr:row>51</xdr:row>
      <xdr:rowOff>38100</xdr:rowOff>
    </xdr:from>
    <xdr:ext cx="1000125" cy="514350"/>
    <xdr:pic>
      <xdr:nvPicPr>
        <xdr:cNvPr id="36" name="image57.png" title="Imagen">
          <a:extLst>
            <a:ext uri="{FF2B5EF4-FFF2-40B4-BE49-F238E27FC236}">
              <a16:creationId xmlns:a16="http://schemas.microsoft.com/office/drawing/2014/main" id="{00000000-0008-0000-0300-000024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390525</xdr:colOff>
      <xdr:row>42</xdr:row>
      <xdr:rowOff>142875</xdr:rowOff>
    </xdr:from>
    <xdr:ext cx="790575" cy="638175"/>
    <xdr:pic>
      <xdr:nvPicPr>
        <xdr:cNvPr id="37" name="image65.png" title="Imagen">
          <a:extLst>
            <a:ext uri="{FF2B5EF4-FFF2-40B4-BE49-F238E27FC236}">
              <a16:creationId xmlns:a16="http://schemas.microsoft.com/office/drawing/2014/main" id="{00000000-0008-0000-0300-000025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371475</xdr:colOff>
      <xdr:row>43</xdr:row>
      <xdr:rowOff>76200</xdr:rowOff>
    </xdr:from>
    <xdr:ext cx="1000125" cy="790575"/>
    <xdr:pic>
      <xdr:nvPicPr>
        <xdr:cNvPr id="38" name="image65.png" title="Imagen">
          <a:extLst>
            <a:ext uri="{FF2B5EF4-FFF2-40B4-BE49-F238E27FC236}">
              <a16:creationId xmlns:a16="http://schemas.microsoft.com/office/drawing/2014/main" id="{00000000-0008-0000-0300-000026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361950</xdr:colOff>
      <xdr:row>44</xdr:row>
      <xdr:rowOff>47625</xdr:rowOff>
    </xdr:from>
    <xdr:ext cx="1057275" cy="838200"/>
    <xdr:pic>
      <xdr:nvPicPr>
        <xdr:cNvPr id="39" name="image65.png" title="Imagen">
          <a:extLst>
            <a:ext uri="{FF2B5EF4-FFF2-40B4-BE49-F238E27FC236}">
              <a16:creationId xmlns:a16="http://schemas.microsoft.com/office/drawing/2014/main" id="{00000000-0008-0000-0300-000027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85725</xdr:colOff>
      <xdr:row>50</xdr:row>
      <xdr:rowOff>76200</xdr:rowOff>
    </xdr:from>
    <xdr:ext cx="1581150" cy="923925"/>
    <xdr:pic>
      <xdr:nvPicPr>
        <xdr:cNvPr id="40" name="image15.png" title="Imagen">
          <a:extLst>
            <a:ext uri="{FF2B5EF4-FFF2-40B4-BE49-F238E27FC236}">
              <a16:creationId xmlns:a16="http://schemas.microsoft.com/office/drawing/2014/main" id="{00000000-0008-0000-0300-000028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266700</xdr:colOff>
      <xdr:row>49</xdr:row>
      <xdr:rowOff>57150</xdr:rowOff>
    </xdr:from>
    <xdr:ext cx="933450" cy="485775"/>
    <xdr:pic>
      <xdr:nvPicPr>
        <xdr:cNvPr id="41" name="image56.png" title="Imagen">
          <a:extLst>
            <a:ext uri="{FF2B5EF4-FFF2-40B4-BE49-F238E27FC236}">
              <a16:creationId xmlns:a16="http://schemas.microsoft.com/office/drawing/2014/main" id="{00000000-0008-0000-0300-000029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47625</xdr:colOff>
      <xdr:row>34</xdr:row>
      <xdr:rowOff>161925</xdr:rowOff>
    </xdr:from>
    <xdr:ext cx="1552575" cy="628650"/>
    <xdr:pic>
      <xdr:nvPicPr>
        <xdr:cNvPr id="42" name="image43.png" title="Imagen">
          <a:extLst>
            <a:ext uri="{FF2B5EF4-FFF2-40B4-BE49-F238E27FC236}">
              <a16:creationId xmlns:a16="http://schemas.microsoft.com/office/drawing/2014/main" id="{00000000-0008-0000-0300-00002A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47625</xdr:colOff>
      <xdr:row>35</xdr:row>
      <xdr:rowOff>228600</xdr:rowOff>
    </xdr:from>
    <xdr:ext cx="1647825" cy="752475"/>
    <xdr:pic>
      <xdr:nvPicPr>
        <xdr:cNvPr id="43" name="image37.png" title="Imagen">
          <a:extLst>
            <a:ext uri="{FF2B5EF4-FFF2-40B4-BE49-F238E27FC236}">
              <a16:creationId xmlns:a16="http://schemas.microsoft.com/office/drawing/2014/main" id="{00000000-0008-0000-0300-00002B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xdr:col>
      <xdr:colOff>114300</xdr:colOff>
      <xdr:row>36</xdr:row>
      <xdr:rowOff>333375</xdr:rowOff>
    </xdr:from>
    <xdr:ext cx="1504950" cy="657225"/>
    <xdr:pic>
      <xdr:nvPicPr>
        <xdr:cNvPr id="44" name="image41.png" title="Imagen">
          <a:extLst>
            <a:ext uri="{FF2B5EF4-FFF2-40B4-BE49-F238E27FC236}">
              <a16:creationId xmlns:a16="http://schemas.microsoft.com/office/drawing/2014/main" id="{00000000-0008-0000-0300-00002C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85725</xdr:colOff>
      <xdr:row>34</xdr:row>
      <xdr:rowOff>161925</xdr:rowOff>
    </xdr:from>
    <xdr:ext cx="1504950" cy="628650"/>
    <xdr:pic>
      <xdr:nvPicPr>
        <xdr:cNvPr id="45" name="image84.png" title="Imagen">
          <a:extLst>
            <a:ext uri="{FF2B5EF4-FFF2-40B4-BE49-F238E27FC236}">
              <a16:creationId xmlns:a16="http://schemas.microsoft.com/office/drawing/2014/main" id="{00000000-0008-0000-0300-00002D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114300</xdr:colOff>
      <xdr:row>36</xdr:row>
      <xdr:rowOff>361950</xdr:rowOff>
    </xdr:from>
    <xdr:ext cx="1504950" cy="628650"/>
    <xdr:pic>
      <xdr:nvPicPr>
        <xdr:cNvPr id="46" name="image84.png" title="Imagen">
          <a:extLst>
            <a:ext uri="{FF2B5EF4-FFF2-40B4-BE49-F238E27FC236}">
              <a16:creationId xmlns:a16="http://schemas.microsoft.com/office/drawing/2014/main" id="{00000000-0008-0000-0300-00002E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95250</xdr:colOff>
      <xdr:row>35</xdr:row>
      <xdr:rowOff>285750</xdr:rowOff>
    </xdr:from>
    <xdr:ext cx="1504950" cy="628650"/>
    <xdr:pic>
      <xdr:nvPicPr>
        <xdr:cNvPr id="47" name="image84.png" title="Imagen">
          <a:extLst>
            <a:ext uri="{FF2B5EF4-FFF2-40B4-BE49-F238E27FC236}">
              <a16:creationId xmlns:a16="http://schemas.microsoft.com/office/drawing/2014/main" id="{00000000-0008-0000-0300-00002F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114300</xdr:colOff>
      <xdr:row>43</xdr:row>
      <xdr:rowOff>123825</xdr:rowOff>
    </xdr:from>
    <xdr:ext cx="1419225" cy="1066800"/>
    <xdr:pic>
      <xdr:nvPicPr>
        <xdr:cNvPr id="48" name="image80.png" title="Imagen">
          <a:extLst>
            <a:ext uri="{FF2B5EF4-FFF2-40B4-BE49-F238E27FC236}">
              <a16:creationId xmlns:a16="http://schemas.microsoft.com/office/drawing/2014/main" id="{00000000-0008-0000-0300-000030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xdr:col>
      <xdr:colOff>114300</xdr:colOff>
      <xdr:row>51</xdr:row>
      <xdr:rowOff>133350</xdr:rowOff>
    </xdr:from>
    <xdr:ext cx="1419225" cy="1066800"/>
    <xdr:pic>
      <xdr:nvPicPr>
        <xdr:cNvPr id="49" name="image81.png" title="Imagen">
          <a:extLst>
            <a:ext uri="{FF2B5EF4-FFF2-40B4-BE49-F238E27FC236}">
              <a16:creationId xmlns:a16="http://schemas.microsoft.com/office/drawing/2014/main" id="{00000000-0008-0000-0300-000031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twoCellAnchor editAs="oneCell">
    <xdr:from>
      <xdr:col>2</xdr:col>
      <xdr:colOff>0</xdr:colOff>
      <xdr:row>5</xdr:row>
      <xdr:rowOff>0</xdr:rowOff>
    </xdr:from>
    <xdr:to>
      <xdr:col>2</xdr:col>
      <xdr:colOff>1447800</xdr:colOff>
      <xdr:row>5</xdr:row>
      <xdr:rowOff>1895475</xdr:rowOff>
    </xdr:to>
    <xdr:pic>
      <xdr:nvPicPr>
        <xdr:cNvPr id="50" name="Picture 49" title="Imagen">
          <a:extLst>
            <a:ext uri="{FF2B5EF4-FFF2-40B4-BE49-F238E27FC236}">
              <a16:creationId xmlns:a16="http://schemas.microsoft.com/office/drawing/2014/main" id="{29A94D37-E245-4FD1-99F0-5E975EFADD80}"/>
            </a:ext>
            <a:ext uri="{147F2762-F138-4A5C-976F-8EAC2B608ADB}">
              <a16:predDERef xmlns:a16="http://schemas.microsoft.com/office/drawing/2014/main" pred="{00000000-0008-0000-0300-000031000000}"/>
            </a:ext>
          </a:extLst>
        </xdr:cNvPr>
        <xdr:cNvPicPr preferRelativeResize="0"/>
      </xdr:nvPicPr>
      <xdr:blipFill>
        <a:blip xmlns:r="http://schemas.openxmlformats.org/officeDocument/2006/relationships" r:embed="rId35" cstate="print"/>
        <a:stretch>
          <a:fillRect/>
        </a:stretch>
      </xdr:blipFill>
      <xdr:spPr>
        <a:xfrm>
          <a:off x="3143250" y="4438650"/>
          <a:ext cx="1447800" cy="1895475"/>
        </a:xfrm>
        <a:prstGeom prst="rect">
          <a:avLst/>
        </a:prstGeom>
        <a:noFill/>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152400</xdr:colOff>
      <xdr:row>22</xdr:row>
      <xdr:rowOff>247650</xdr:rowOff>
    </xdr:from>
    <xdr:ext cx="2076450" cy="638175"/>
    <xdr:pic>
      <xdr:nvPicPr>
        <xdr:cNvPr id="2" name="image70.png" title="Imagen">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104775</xdr:colOff>
      <xdr:row>23</xdr:row>
      <xdr:rowOff>276225</xdr:rowOff>
    </xdr:from>
    <xdr:ext cx="1924050" cy="638175"/>
    <xdr:pic>
      <xdr:nvPicPr>
        <xdr:cNvPr id="3" name="image66.png" title="Imagen">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66675</xdr:colOff>
      <xdr:row>24</xdr:row>
      <xdr:rowOff>342900</xdr:rowOff>
    </xdr:from>
    <xdr:ext cx="2133600" cy="581025"/>
    <xdr:pic>
      <xdr:nvPicPr>
        <xdr:cNvPr id="4" name="image61.png" title="Imagen">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295275</xdr:colOff>
      <xdr:row>22</xdr:row>
      <xdr:rowOff>238125</xdr:rowOff>
    </xdr:from>
    <xdr:ext cx="1390650" cy="1057275"/>
    <xdr:pic>
      <xdr:nvPicPr>
        <xdr:cNvPr id="5" name="image78.png" title="Imagen">
          <a:extLst>
            <a:ext uri="{FF2B5EF4-FFF2-40B4-BE49-F238E27FC236}">
              <a16:creationId xmlns:a16="http://schemas.microsoft.com/office/drawing/2014/main" id="{00000000-0008-0000-04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276225</xdr:colOff>
      <xdr:row>23</xdr:row>
      <xdr:rowOff>209550</xdr:rowOff>
    </xdr:from>
    <xdr:ext cx="1419225" cy="1123950"/>
    <xdr:pic>
      <xdr:nvPicPr>
        <xdr:cNvPr id="6" name="image78.png" title="Imagen">
          <a:extLst>
            <a:ext uri="{FF2B5EF4-FFF2-40B4-BE49-F238E27FC236}">
              <a16:creationId xmlns:a16="http://schemas.microsoft.com/office/drawing/2014/main" id="{00000000-0008-0000-04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333375</xdr:colOff>
      <xdr:row>24</xdr:row>
      <xdr:rowOff>200025</xdr:rowOff>
    </xdr:from>
    <xdr:ext cx="1295400" cy="1057275"/>
    <xdr:pic>
      <xdr:nvPicPr>
        <xdr:cNvPr id="7" name="image78.png" title="Imagen">
          <a:extLst>
            <a:ext uri="{FF2B5EF4-FFF2-40B4-BE49-F238E27FC236}">
              <a16:creationId xmlns:a16="http://schemas.microsoft.com/office/drawing/2014/main" id="{00000000-0008-0000-04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238125</xdr:colOff>
      <xdr:row>1</xdr:row>
      <xdr:rowOff>123825</xdr:rowOff>
    </xdr:from>
    <xdr:ext cx="1552575" cy="1343025"/>
    <xdr:pic>
      <xdr:nvPicPr>
        <xdr:cNvPr id="8" name="image85.png" title="Imagen">
          <a:extLst>
            <a:ext uri="{FF2B5EF4-FFF2-40B4-BE49-F238E27FC236}">
              <a16:creationId xmlns:a16="http://schemas.microsoft.com/office/drawing/2014/main" id="{00000000-0008-0000-0400-00000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295275</xdr:colOff>
      <xdr:row>1</xdr:row>
      <xdr:rowOff>228600</xdr:rowOff>
    </xdr:from>
    <xdr:ext cx="1838325" cy="990600"/>
    <xdr:pic>
      <xdr:nvPicPr>
        <xdr:cNvPr id="9" name="image12.png" title="Imagen">
          <a:extLst>
            <a:ext uri="{FF2B5EF4-FFF2-40B4-BE49-F238E27FC236}">
              <a16:creationId xmlns:a16="http://schemas.microsoft.com/office/drawing/2014/main" id="{00000000-0008-0000-0400-000009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295275</xdr:colOff>
      <xdr:row>9</xdr:row>
      <xdr:rowOff>133350</xdr:rowOff>
    </xdr:from>
    <xdr:ext cx="1838325" cy="990600"/>
    <xdr:pic>
      <xdr:nvPicPr>
        <xdr:cNvPr id="10" name="image12.png" title="Imagen">
          <a:extLst>
            <a:ext uri="{FF2B5EF4-FFF2-40B4-BE49-F238E27FC236}">
              <a16:creationId xmlns:a16="http://schemas.microsoft.com/office/drawing/2014/main" id="{00000000-0008-0000-0400-00000A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114300</xdr:colOff>
      <xdr:row>2</xdr:row>
      <xdr:rowOff>114300</xdr:rowOff>
    </xdr:from>
    <xdr:ext cx="1800225" cy="1409700"/>
    <xdr:pic>
      <xdr:nvPicPr>
        <xdr:cNvPr id="11" name="image62.png" title="Imagen">
          <a:extLst>
            <a:ext uri="{FF2B5EF4-FFF2-40B4-BE49-F238E27FC236}">
              <a16:creationId xmlns:a16="http://schemas.microsoft.com/office/drawing/2014/main" id="{00000000-0008-0000-0400-00000B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428625</xdr:colOff>
      <xdr:row>2</xdr:row>
      <xdr:rowOff>400050</xdr:rowOff>
    </xdr:from>
    <xdr:ext cx="1581150" cy="838200"/>
    <xdr:pic>
      <xdr:nvPicPr>
        <xdr:cNvPr id="12" name="image17.png" title="Imagen">
          <a:extLst>
            <a:ext uri="{FF2B5EF4-FFF2-40B4-BE49-F238E27FC236}">
              <a16:creationId xmlns:a16="http://schemas.microsoft.com/office/drawing/2014/main" id="{00000000-0008-0000-0400-00000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419100</xdr:colOff>
      <xdr:row>10</xdr:row>
      <xdr:rowOff>152400</xdr:rowOff>
    </xdr:from>
    <xdr:ext cx="1581150" cy="838200"/>
    <xdr:pic>
      <xdr:nvPicPr>
        <xdr:cNvPr id="13" name="image17.png" title="Imagen">
          <a:extLst>
            <a:ext uri="{FF2B5EF4-FFF2-40B4-BE49-F238E27FC236}">
              <a16:creationId xmlns:a16="http://schemas.microsoft.com/office/drawing/2014/main" id="{00000000-0008-0000-0400-00000D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152400</xdr:colOff>
      <xdr:row>3</xdr:row>
      <xdr:rowOff>190500</xdr:rowOff>
    </xdr:from>
    <xdr:ext cx="2133600" cy="714375"/>
    <xdr:pic>
      <xdr:nvPicPr>
        <xdr:cNvPr id="14" name="image82.png" title="Imagen">
          <a:extLst>
            <a:ext uri="{FF2B5EF4-FFF2-40B4-BE49-F238E27FC236}">
              <a16:creationId xmlns:a16="http://schemas.microsoft.com/office/drawing/2014/main" id="{00000000-0008-0000-0400-00000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190500</xdr:colOff>
      <xdr:row>3</xdr:row>
      <xdr:rowOff>57150</xdr:rowOff>
    </xdr:from>
    <xdr:ext cx="1647825" cy="1228725"/>
    <xdr:pic>
      <xdr:nvPicPr>
        <xdr:cNvPr id="15" name="image64.png" title="Imagen">
          <a:extLst>
            <a:ext uri="{FF2B5EF4-FFF2-40B4-BE49-F238E27FC236}">
              <a16:creationId xmlns:a16="http://schemas.microsoft.com/office/drawing/2014/main" id="{00000000-0008-0000-0400-00000F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342900</xdr:colOff>
      <xdr:row>8</xdr:row>
      <xdr:rowOff>66675</xdr:rowOff>
    </xdr:from>
    <xdr:ext cx="1733550" cy="942975"/>
    <xdr:pic>
      <xdr:nvPicPr>
        <xdr:cNvPr id="16" name="image75.png" title="Imagen">
          <a:extLst>
            <a:ext uri="{FF2B5EF4-FFF2-40B4-BE49-F238E27FC236}">
              <a16:creationId xmlns:a16="http://schemas.microsoft.com/office/drawing/2014/main" id="{00000000-0008-0000-0400-000010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552450</xdr:colOff>
      <xdr:row>8</xdr:row>
      <xdr:rowOff>66675</xdr:rowOff>
    </xdr:from>
    <xdr:ext cx="1009650" cy="1733550"/>
    <xdr:pic>
      <xdr:nvPicPr>
        <xdr:cNvPr id="17" name="image76.png" title="Imagen">
          <a:extLst>
            <a:ext uri="{FF2B5EF4-FFF2-40B4-BE49-F238E27FC236}">
              <a16:creationId xmlns:a16="http://schemas.microsoft.com/office/drawing/2014/main" id="{00000000-0008-0000-0400-000011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523875</xdr:colOff>
      <xdr:row>9</xdr:row>
      <xdr:rowOff>76200</xdr:rowOff>
    </xdr:from>
    <xdr:ext cx="1066800" cy="1885950"/>
    <xdr:pic>
      <xdr:nvPicPr>
        <xdr:cNvPr id="18" name="image68.png" title="Imagen">
          <a:extLst>
            <a:ext uri="{FF2B5EF4-FFF2-40B4-BE49-F238E27FC236}">
              <a16:creationId xmlns:a16="http://schemas.microsoft.com/office/drawing/2014/main" id="{00000000-0008-0000-0400-000012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485775</xdr:colOff>
      <xdr:row>10</xdr:row>
      <xdr:rowOff>152400</xdr:rowOff>
    </xdr:from>
    <xdr:ext cx="1143000" cy="2095500"/>
    <xdr:pic>
      <xdr:nvPicPr>
        <xdr:cNvPr id="19" name="image69.png" title="Imagen">
          <a:extLst>
            <a:ext uri="{FF2B5EF4-FFF2-40B4-BE49-F238E27FC236}">
              <a16:creationId xmlns:a16="http://schemas.microsoft.com/office/drawing/2014/main" id="{00000000-0008-0000-0400-000013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428625</xdr:colOff>
      <xdr:row>15</xdr:row>
      <xdr:rowOff>257175</xdr:rowOff>
    </xdr:from>
    <xdr:ext cx="1266825" cy="781050"/>
    <xdr:pic>
      <xdr:nvPicPr>
        <xdr:cNvPr id="20" name="image91.png" title="Imagen">
          <a:extLst>
            <a:ext uri="{FF2B5EF4-FFF2-40B4-BE49-F238E27FC236}">
              <a16:creationId xmlns:a16="http://schemas.microsoft.com/office/drawing/2014/main" id="{00000000-0008-0000-0400-000014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561975</xdr:colOff>
      <xdr:row>16</xdr:row>
      <xdr:rowOff>47625</xdr:rowOff>
    </xdr:from>
    <xdr:ext cx="1009650" cy="762000"/>
    <xdr:pic>
      <xdr:nvPicPr>
        <xdr:cNvPr id="21" name="image77.png" title="Imagen">
          <a:extLst>
            <a:ext uri="{FF2B5EF4-FFF2-40B4-BE49-F238E27FC236}">
              <a16:creationId xmlns:a16="http://schemas.microsoft.com/office/drawing/2014/main" id="{00000000-0008-0000-0400-000015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561975</xdr:colOff>
      <xdr:row>17</xdr:row>
      <xdr:rowOff>85725</xdr:rowOff>
    </xdr:from>
    <xdr:ext cx="1152525" cy="809625"/>
    <xdr:pic>
      <xdr:nvPicPr>
        <xdr:cNvPr id="22" name="image71.png" title="Imagen">
          <a:extLst>
            <a:ext uri="{FF2B5EF4-FFF2-40B4-BE49-F238E27FC236}">
              <a16:creationId xmlns:a16="http://schemas.microsoft.com/office/drawing/2014/main" id="{00000000-0008-0000-0400-000016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38100</xdr:colOff>
      <xdr:row>16</xdr:row>
      <xdr:rowOff>323850</xdr:rowOff>
    </xdr:from>
    <xdr:ext cx="2028825" cy="371475"/>
    <xdr:pic>
      <xdr:nvPicPr>
        <xdr:cNvPr id="23" name="image90.png" title="Imagen">
          <a:extLst>
            <a:ext uri="{FF2B5EF4-FFF2-40B4-BE49-F238E27FC236}">
              <a16:creationId xmlns:a16="http://schemas.microsoft.com/office/drawing/2014/main" id="{00000000-0008-0000-0400-000017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38100</xdr:colOff>
      <xdr:row>17</xdr:row>
      <xdr:rowOff>304800</xdr:rowOff>
    </xdr:from>
    <xdr:ext cx="2028825" cy="371475"/>
    <xdr:pic>
      <xdr:nvPicPr>
        <xdr:cNvPr id="24" name="image89.png" title="Imagen">
          <a:extLst>
            <a:ext uri="{FF2B5EF4-FFF2-40B4-BE49-F238E27FC236}">
              <a16:creationId xmlns:a16="http://schemas.microsoft.com/office/drawing/2014/main" id="{00000000-0008-0000-0400-000018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29</xdr:row>
      <xdr:rowOff>0</xdr:rowOff>
    </xdr:from>
    <xdr:ext cx="1647825" cy="1485900"/>
    <xdr:pic>
      <xdr:nvPicPr>
        <xdr:cNvPr id="26" name="image87.png">
          <a:extLst>
            <a:ext uri="{FF2B5EF4-FFF2-40B4-BE49-F238E27FC236}">
              <a16:creationId xmlns:a16="http://schemas.microsoft.com/office/drawing/2014/main" id="{00000000-0008-0000-0400-00001A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29</xdr:row>
      <xdr:rowOff>0</xdr:rowOff>
    </xdr:from>
    <xdr:ext cx="2114550" cy="1181100"/>
    <xdr:pic>
      <xdr:nvPicPr>
        <xdr:cNvPr id="27" name="image73.jpg">
          <a:extLst>
            <a:ext uri="{FF2B5EF4-FFF2-40B4-BE49-F238E27FC236}">
              <a16:creationId xmlns:a16="http://schemas.microsoft.com/office/drawing/2014/main" id="{00000000-0008-0000-0400-00001B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36</xdr:row>
      <xdr:rowOff>0</xdr:rowOff>
    </xdr:from>
    <xdr:ext cx="2000250" cy="1466850"/>
    <xdr:pic>
      <xdr:nvPicPr>
        <xdr:cNvPr id="28" name="image88.png">
          <a:extLst>
            <a:ext uri="{FF2B5EF4-FFF2-40B4-BE49-F238E27FC236}">
              <a16:creationId xmlns:a16="http://schemas.microsoft.com/office/drawing/2014/main" id="{00000000-0008-0000-0400-00001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xdr:row>
      <xdr:rowOff>0</xdr:rowOff>
    </xdr:from>
    <xdr:ext cx="1971675" cy="1466850"/>
    <xdr:pic>
      <xdr:nvPicPr>
        <xdr:cNvPr id="29" name="image83.jpg">
          <a:extLst>
            <a:ext uri="{FF2B5EF4-FFF2-40B4-BE49-F238E27FC236}">
              <a16:creationId xmlns:a16="http://schemas.microsoft.com/office/drawing/2014/main" id="{00000000-0008-0000-0400-00001D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43</xdr:row>
      <xdr:rowOff>0</xdr:rowOff>
    </xdr:from>
    <xdr:ext cx="2419350" cy="1247775"/>
    <xdr:pic>
      <xdr:nvPicPr>
        <xdr:cNvPr id="30" name="image86.jpg">
          <a:extLst>
            <a:ext uri="{FF2B5EF4-FFF2-40B4-BE49-F238E27FC236}">
              <a16:creationId xmlns:a16="http://schemas.microsoft.com/office/drawing/2014/main" id="{00000000-0008-0000-0400-00001E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43</xdr:row>
      <xdr:rowOff>0</xdr:rowOff>
    </xdr:from>
    <xdr:ext cx="2114550" cy="1057275"/>
    <xdr:pic>
      <xdr:nvPicPr>
        <xdr:cNvPr id="31" name="image79.jpg">
          <a:extLst>
            <a:ext uri="{FF2B5EF4-FFF2-40B4-BE49-F238E27FC236}">
              <a16:creationId xmlns:a16="http://schemas.microsoft.com/office/drawing/2014/main" id="{00000000-0008-0000-0400-00001F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twoCellAnchor editAs="oneCell">
    <xdr:from>
      <xdr:col>2</xdr:col>
      <xdr:colOff>9525</xdr:colOff>
      <xdr:row>15</xdr:row>
      <xdr:rowOff>504825</xdr:rowOff>
    </xdr:from>
    <xdr:to>
      <xdr:col>2</xdr:col>
      <xdr:colOff>2038350</xdr:colOff>
      <xdr:row>15</xdr:row>
      <xdr:rowOff>876300</xdr:rowOff>
    </xdr:to>
    <xdr:pic>
      <xdr:nvPicPr>
        <xdr:cNvPr id="32" name="Picture 31" title="Imagen">
          <a:extLst>
            <a:ext uri="{FF2B5EF4-FFF2-40B4-BE49-F238E27FC236}">
              <a16:creationId xmlns:a16="http://schemas.microsoft.com/office/drawing/2014/main" id="{614D30C5-6B2B-4BE8-AC3A-5B18325EC85B}"/>
            </a:ext>
            <a:ext uri="{147F2762-F138-4A5C-976F-8EAC2B608ADB}">
              <a16:predDERef xmlns:a16="http://schemas.microsoft.com/office/drawing/2014/main" pred="{00000000-0008-0000-0400-00001F000000}"/>
            </a:ext>
          </a:extLst>
        </xdr:cNvPr>
        <xdr:cNvPicPr preferRelativeResize="0"/>
      </xdr:nvPicPr>
      <xdr:blipFill>
        <a:blip xmlns:r="http://schemas.openxmlformats.org/officeDocument/2006/relationships" r:embed="rId18" cstate="print"/>
        <a:stretch>
          <a:fillRect/>
        </a:stretch>
      </xdr:blipFill>
      <xdr:spPr>
        <a:xfrm>
          <a:off x="3333750" y="13506450"/>
          <a:ext cx="2028825" cy="371475"/>
        </a:xfrm>
        <a:prstGeom prst="rect">
          <a:avLst/>
        </a:prstGeom>
        <a:noFill/>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s://www.ktronix.com/computador-portatil-gamer-rog-zephyrus-g16-16-pulgadas-gu605mi-intel-core-ultra-9-185h-ram-32gb-disco-ssd-1-tb-gris/p/4711387370650" TargetMode="External"/><Relationship Id="rId7" Type="http://schemas.openxmlformats.org/officeDocument/2006/relationships/drawing" Target="../drawings/drawing1.xml"/><Relationship Id="rId2" Type="http://schemas.openxmlformats.org/officeDocument/2006/relationships/hyperlink" Target="https://www.alkomprar.com/computador-portatil-gamer-rog-zephyrus-g16-16-pulgadas-gu605mi-intel-core-ultra-9-185h-ram-32gb-disco-ssd-1-tb-gris/p/4711387370650?fuente=google&amp;medio=cpc&amp;campaign=PMAX_ALKOMPRAR_EXP_COL_PEF_AON_CPC_CONV_IPHONE_2023&amp;keyword=&amp;gad_source=1" TargetMode="External"/><Relationship Id="rId1" Type="http://schemas.openxmlformats.org/officeDocument/2006/relationships/hyperlink" Target="https://www.alkosto.com/computador-portatil-gamer-rog-zephyrus-g16-16-pulgadas-gu605mi-intel-core-ultra-9-185h-ram-32gb-disco-ssd-1-tb-gris/p/4711387370650" TargetMode="External"/><Relationship Id="rId6" Type="http://schemas.openxmlformats.org/officeDocument/2006/relationships/hyperlink" Target="https://www.alkomprar.com/unidad-estado-solido-externo-kingston-ssd-2tb/p/740617338508" TargetMode="External"/><Relationship Id="rId5" Type="http://schemas.openxmlformats.org/officeDocument/2006/relationships/hyperlink" Target="https://www.alkosto.com/unidad-estado-solido-externo-kingston-ssd-2tb/p/740617338508" TargetMode="External"/><Relationship Id="rId4" Type="http://schemas.openxmlformats.org/officeDocument/2006/relationships/hyperlink" Target="https://www.ktronix.com/unidad-estado-solido-externo-kingston-ssd-2tb/p/740617338508"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logitechstore.com.co/MCO-2455679282-combo-inalambrico-logitech-mk295-silencioso-teclado-y-mouse-_JM" TargetMode="External"/><Relationship Id="rId3" Type="http://schemas.openxmlformats.org/officeDocument/2006/relationships/hyperlink" Target="https://www.falabella.com.co/falabella-co/product/72910291/Portatil-ASUS-TUF-Gaming-F15-GeForce-RTX-4050-Intel-Core-i7-16GB-de-RAM-1TB-SSD-de-almacenamiento-Windows-11-15.6-Pulgadas-FX507VU-LP185W-Computador-portatil-Gamer/72910291" TargetMode="External"/><Relationship Id="rId7" Type="http://schemas.openxmlformats.org/officeDocument/2006/relationships/hyperlink" Target="https://articulo.mercadolibre.com.co/MCO-583444472-combo-inalambrico-logitech-mk295-teclado-y-mouse-silencioso-_JM?searchVariation=variationID" TargetMode="External"/><Relationship Id="rId2" Type="http://schemas.openxmlformats.org/officeDocument/2006/relationships/hyperlink" Target="https://www.alkomprar.com/computador-portatil-gamer-asus-tuf-gaming-156-pulgadas-fx507vu-intel-core-i7-ram-16gb-disco-ssd-1-tb-ssd-gris/p/4711387556658" TargetMode="External"/><Relationship Id="rId1" Type="http://schemas.openxmlformats.org/officeDocument/2006/relationships/hyperlink" Target="https://www.alkosto.com/computador-portatil-gamer-asus-tuf-gaming-156-pulgadas-fx507vu-intel-core-i7-ram-16gb-disco-ssd-1-tb-ssd-gris/p/4711387556658" TargetMode="External"/><Relationship Id="rId6" Type="http://schemas.openxmlformats.org/officeDocument/2006/relationships/hyperlink" Target="https://www.tecnoplaza.com.co/MCO-2407273434-monitor-gamer-samsung-odyssey-g3-24-fhd-freesync-165hz-1ms-_JM?variation=180581071282&amp;gad_source=1&amp;gclid=CjwKCAjwko21BhAPEiwAwfaQCHh2uclFvVSqqT179S7OQuhL6sTY4XnVi_gjwJamXjzOXyZx5MviDhoC3AgQAvD_BwE" TargetMode="External"/><Relationship Id="rId5" Type="http://schemas.openxmlformats.org/officeDocument/2006/relationships/hyperlink" Target="https://www.alkosto.com/monitor-samsung-gamer-27-pulgadas-g320nl-negro/p/8806094143379?fuente=google&amp;medio=cpc&amp;campaign=AK_COL_MAX_PEF_CPC_AON_COMP_TLP_Computadores-Brand-AON_PAC&amp;keyword=&amp;gad_source=1&amp;gclid=CjwKCAjwko21BhAPEiwAwfaQCBzd6diguPaE21hat4o1jWPwFecftzi3EBvYZ7vqkgwlc3xsdItb8RoC3yAQAvD_BwE" TargetMode="External"/><Relationship Id="rId10" Type="http://schemas.openxmlformats.org/officeDocument/2006/relationships/drawing" Target="../drawings/drawing2.xml"/><Relationship Id="rId4" Type="http://schemas.openxmlformats.org/officeDocument/2006/relationships/hyperlink" Target="https://www.amazon.com/-/es/computadora-pulgadas-videojuegos-ajustable-LS27AG302NNXZA/dp/B096MYB899/ref=sr_1_6?__mk_es_US=%C3%85M%C3%85%C5%BD%C3%95%C3%91&amp;dib=eyJ2IjoiMSJ9.vTJwBifQ8XH9sfxxy305Z4rfFOmW7FSpD2lYBfFhqQDCVPL2FWvlwDT5ViaCL9YzI3U_qudT_QsMpAxB_d_p3Rpzq7yN86Q0xPWhhZLMTVJLQ6-HeghwNBoc41aCdFUsE_c_IXdEFhK00VdK84VA0NoezsPIN2BbB-ggeeXeIaYQZJ7fyxD0OxIUn5SUMAL_Vjjg6d5_RskXxqiy4gGklUpoWzBNO9SExJKYges0pjUsUZjz3RmcqkTtIR3zBG3mH2xhD31uHXTSADXwA8KG1wjc4NlWFy8-IG1vhbSM1h0.umtckb_qIvF2OSn1a3iK8i7EZtdKQexM9KvmDIDabwg&amp;dib_tag=se&amp;keywords=pantallas%2Bpc&amp;qid=1722047639&amp;s=amazon-devices&amp;sr=1-6&amp;th=1" TargetMode="External"/><Relationship Id="rId9" Type="http://schemas.openxmlformats.org/officeDocument/2006/relationships/hyperlink" Target="https://www.alkosto.com/combo-logitech-inalambrico-teclado-mouse-mk295/p/097855161055"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www.stacksocial.com/sales/microsoft-visual-studio-professional-2022" TargetMode="External"/><Relationship Id="rId13" Type="http://schemas.openxmlformats.org/officeDocument/2006/relationships/hyperlink" Target="https://cpanel.net/pricing/" TargetMode="External"/><Relationship Id="rId3" Type="http://schemas.openxmlformats.org/officeDocument/2006/relationships/hyperlink" Target="https://gestionsystem.com.co/planes-business-microsoft-365/" TargetMode="External"/><Relationship Id="rId7" Type="http://schemas.openxmlformats.org/officeDocument/2006/relationships/hyperlink" Target="https://visualstudio.microsoft.com/es/vs/pricing/?tab=Empresa" TargetMode="External"/><Relationship Id="rId12" Type="http://schemas.openxmlformats.org/officeDocument/2006/relationships/hyperlink" Target="https://getapp.es/software/121771/mongodb" TargetMode="External"/><Relationship Id="rId2" Type="http://schemas.openxmlformats.org/officeDocument/2006/relationships/hyperlink" Target="https://www.senetic.es/product/CFQ7TTC0LCHC-0002_P1MP1M" TargetMode="External"/><Relationship Id="rId16" Type="http://schemas.openxmlformats.org/officeDocument/2006/relationships/drawing" Target="../drawings/drawing3.xml"/><Relationship Id="rId1" Type="http://schemas.openxmlformats.org/officeDocument/2006/relationships/hyperlink" Target="https://www.microsoft.com/es-co/microsoft-365/business/compare-all-microsoft-365-business-products" TargetMode="External"/><Relationship Id="rId6" Type="http://schemas.openxmlformats.org/officeDocument/2006/relationships/hyperlink" Target="https://www.compudemano.com/producto/microsoft-windows-10-pro/" TargetMode="External"/><Relationship Id="rId11" Type="http://schemas.openxmlformats.org/officeDocument/2006/relationships/hyperlink" Target="https://www.comparasoftware.es/mongodb" TargetMode="External"/><Relationship Id="rId5" Type="http://schemas.openxmlformats.org/officeDocument/2006/relationships/hyperlink" Target="https://www.pcware.com.co/windows-10-pro" TargetMode="External"/><Relationship Id="rId15" Type="http://schemas.openxmlformats.org/officeDocument/2006/relationships/hyperlink" Target="https://www.hostinger.co/cpanel-hosting" TargetMode="External"/><Relationship Id="rId10" Type="http://schemas.openxmlformats.org/officeDocument/2006/relationships/hyperlink" Target="https://www.mongodb.com/es/pricing" TargetMode="External"/><Relationship Id="rId4" Type="http://schemas.openxmlformats.org/officeDocument/2006/relationships/hyperlink" Target="https://www.tecnoplaza.com.co/MCO-916432133-licencia-windows-10-professional-equipo-nuevo-_JM" TargetMode="External"/><Relationship Id="rId9" Type="http://schemas.openxmlformats.org/officeDocument/2006/relationships/hyperlink" Target="https://licenciadigital.mx/shop/empresas/microsoft-visual-studio-2022-profesional-licencia-digital/" TargetMode="External"/><Relationship Id="rId14" Type="http://schemas.openxmlformats.org/officeDocument/2006/relationships/hyperlink" Target="https://www.latinoamericahosting.com.co/hosting/?gad_source=1&amp;gclid=Cj0KCQjwtZK1BhDuARIsAAy2VzuNUssStUtf-PKXYiPiQFuJPeALWXJAksHb2cwSpQI0bB1xVlp99IIaAgf9EALw_wcB"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senetic.es/product/CFQ7TTC0LCHC-0002_P1MP1M" TargetMode="External"/><Relationship Id="rId13" Type="http://schemas.openxmlformats.org/officeDocument/2006/relationships/hyperlink" Target="https://visualstudio.microsoft.com/es/vs/pricing/?tab=Empresa" TargetMode="External"/><Relationship Id="rId18" Type="http://schemas.openxmlformats.org/officeDocument/2006/relationships/hyperlink" Target="https://www.hostinger.co/cpanel-hosting" TargetMode="External"/><Relationship Id="rId3" Type="http://schemas.openxmlformats.org/officeDocument/2006/relationships/hyperlink" Target="https://technologystore2006.com/producto/renovacion-licencia-kaspersky-premium-3-usuarios-12-meses/" TargetMode="External"/><Relationship Id="rId21" Type="http://schemas.openxmlformats.org/officeDocument/2006/relationships/hyperlink" Target="https://tienda.zentinels.net/producto/licencia-adobe-photoshop-2024-y-lightroom-2024-2-equipos/" TargetMode="External"/><Relationship Id="rId7" Type="http://schemas.openxmlformats.org/officeDocument/2006/relationships/hyperlink" Target="https://www.microsoft.com/es-co/microsoft-365/business/compare-all-microsoft-365-business-products" TargetMode="External"/><Relationship Id="rId12" Type="http://schemas.openxmlformats.org/officeDocument/2006/relationships/hyperlink" Target="https://www.compudemano.com/producto/microsoft-windows-10-pro/" TargetMode="External"/><Relationship Id="rId17" Type="http://schemas.openxmlformats.org/officeDocument/2006/relationships/hyperlink" Target="https://www.latinoamericahosting.com.co/hosting/?gad_source=1&amp;gclid=Cj0KCQjwtZK1BhDuARIsAAy2VzuNUssStUtf-PKXYiPiQFuJPeALWXJAksHb2cwSpQI0bB1xVlp99IIaAgf9EALw_wcB" TargetMode="External"/><Relationship Id="rId25" Type="http://schemas.openxmlformats.org/officeDocument/2006/relationships/drawing" Target="../drawings/drawing4.xml"/><Relationship Id="rId2" Type="http://schemas.openxmlformats.org/officeDocument/2006/relationships/hyperlink" Target="https://www.panamericana.com.co/antivirus-digital-kaspersky-premium-soporte-ti-para-1-dispositivo-1-cuenta-kpm-por-1-ano-659443/p" TargetMode="External"/><Relationship Id="rId16" Type="http://schemas.openxmlformats.org/officeDocument/2006/relationships/hyperlink" Target="https://cpanel.net/pricing/" TargetMode="External"/><Relationship Id="rId20" Type="http://schemas.openxmlformats.org/officeDocument/2006/relationships/hyperlink" Target="https://www.licencedeals.com/products/adobe-photoshop-cc-vip-1-year-digital-licence?logged_in_customer_id=&amp;lang=es" TargetMode="External"/><Relationship Id="rId1" Type="http://schemas.openxmlformats.org/officeDocument/2006/relationships/hyperlink" Target="https://latam.kaspersky.com/home-security?reseller=es-LA_birthday-24-lf_acq_ona_sem_bra_onl_b2c_google_ppc-ad_______&amp;utm_content=ppc-ad%7Cgeneric&amp;utm_source=google&amp;utm_medium=cpc&amp;utm_campaign=DM_B2C_LATAM_NOLA_PPC_Google_LF_SP-CO_B_KWD_EXA_Brand_Pure&amp;gad_source=1&amp;gclid=CjwKCAjwko21BhAPEiwAwfaQCE9MUDAtJ_YY_Frf9RcqzkMAPZK2j34jp7rroODz1Jko4-5vIeZ7mBoCeekQAvD_BwE" TargetMode="External"/><Relationship Id="rId6" Type="http://schemas.openxmlformats.org/officeDocument/2006/relationships/hyperlink" Target="https://getapp.es/software/121771/mongodb" TargetMode="External"/><Relationship Id="rId11" Type="http://schemas.openxmlformats.org/officeDocument/2006/relationships/hyperlink" Target="https://www.pcware.com.co/windows-10-pro" TargetMode="External"/><Relationship Id="rId24" Type="http://schemas.openxmlformats.org/officeDocument/2006/relationships/hyperlink" Target="https://www.licencedeals.com/products/adobe-acrobat-dc-pro-vip-1-year-digital-licence?logged_in_customer_id=&amp;lang=es" TargetMode="External"/><Relationship Id="rId5" Type="http://schemas.openxmlformats.org/officeDocument/2006/relationships/hyperlink" Target="https://www.comparasoftware.es/mongodb" TargetMode="External"/><Relationship Id="rId15" Type="http://schemas.openxmlformats.org/officeDocument/2006/relationships/hyperlink" Target="https://licenciadigital.mx/shop/empresas/microsoft-visual-studio-2022-profesional-licencia-digital/" TargetMode="External"/><Relationship Id="rId23" Type="http://schemas.openxmlformats.org/officeDocument/2006/relationships/hyperlink" Target="https://www.amazon.com/-/es/dp/B07Q4QZGFR/ref=sr_1_1?adgrpid=156337482943&amp;dib=eyJ2IjoiMSJ9.H7Mv8Ah__pwHVoII4pIKfMOKuD0iqWL5WODbZI5DiVeobaKR1MTLw8vp2Fd4wDjOyWCIsptr93058aPOLYAKa-kLvkw8H3qQSbeb9dGaHfoP8FNsrOLvz_K_vdh8Q5Iiur3SkIINUegfIZgb06oPPFJozkgkZvrXmVVu3xD44YZBZoxYdfzM3JGGsz8cX2bEbrvLSnLBq073cAyGiu4cTvPbbwLRiLLKgiB2Hku8Jys._FSJIJQresJErhWhkhLr-AWgt4Nfhvgn_YITKRAF8w0&amp;dib_tag=se&amp;hvadid=687555298964&amp;hvdev=c&amp;hvlocphy=1003659&amp;hvnetw=g&amp;hvqmt=b&amp;hvrand=1299989246765579500&amp;hvtargid=kwd-100229384&amp;hydadcr=749_1015034192&amp;keywords=adobe+acrobat+pro&amp;qid=1722094979&amp;sr=8-1" TargetMode="External"/><Relationship Id="rId10" Type="http://schemas.openxmlformats.org/officeDocument/2006/relationships/hyperlink" Target="https://www.tecnoplaza.com.co/MCO-916432133-licencia-windows-10-professional-equipo-nuevo-_JM" TargetMode="External"/><Relationship Id="rId19" Type="http://schemas.openxmlformats.org/officeDocument/2006/relationships/hyperlink" Target="https://www.adobe.com/la/creativecloud/plans.html?plan=individual&amp;filter=all&amp;promoid=PYPVPZQK&amp;mv=other" TargetMode="External"/><Relationship Id="rId4" Type="http://schemas.openxmlformats.org/officeDocument/2006/relationships/hyperlink" Target="https://www.mongodb.com/es/pricing" TargetMode="External"/><Relationship Id="rId9" Type="http://schemas.openxmlformats.org/officeDocument/2006/relationships/hyperlink" Target="https://gestionsystem.com.co/planes-business-microsoft-365/" TargetMode="External"/><Relationship Id="rId14" Type="http://schemas.openxmlformats.org/officeDocument/2006/relationships/hyperlink" Target="https://www.stacksocial.com/sales/microsoft-visual-studio-professional-2022" TargetMode="External"/><Relationship Id="rId22" Type="http://schemas.openxmlformats.org/officeDocument/2006/relationships/hyperlink" Target="https://commerce.adobe.com/store/commitment?items%5B0%5D%5Bid%5D=7C30A05FE0EC0BA92566737E720C4692&amp;cli=doc_cloud&amp;co=CO&amp;lang=es"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etbdigital.com/" TargetMode="External"/><Relationship Id="rId13" Type="http://schemas.openxmlformats.org/officeDocument/2006/relationships/hyperlink" Target="https://www.enel.com.co/content/dam/enel-co/espa%C3%B1ol/personas/1-17-1/2024/pliego-tarifario-enel-julio-2024.pdf" TargetMode="External"/><Relationship Id="rId3" Type="http://schemas.openxmlformats.org/officeDocument/2006/relationships/hyperlink" Target="https://www.maderkit.com.co/escritorio-en-maera-baptistine-ceniza/p" TargetMode="External"/><Relationship Id="rId7" Type="http://schemas.openxmlformats.org/officeDocument/2006/relationships/hyperlink" Target="https://tienda.movistar.com.co/hogar/?_gl=1*2ome1l*_gcl_aw*R0NMLjE3MjI3MDEyNjUuQ2p3S0NBandxcmUxQmhBcUVpd0E3ZzlRaGhkYmF0QUhDZk05bE9RZzI4NkVMR0Y5YUtiTUVyTnNCa0hBR0JMRzNaa05RQVlYSkxpSm14b0N3TVVRQXZEX0J3RQ..*_gcl_dc*R0NMLjE3MjI3MDEyNjUuQ2p3S0NBandxcmUxQmhBcUVpd0E3ZzlRaGhkYmF0QUhDZk05bE9RZzI4NkVMR0Y5YUtiTUVyTnNCa0hBR0JMRzNaa05RQVlYSkxpSm14b0N3TVVRQXZEX0J3RQ..*_gcl_au*ODEwMjYwOTI0LjE3MjI3MDA4MjE.*_ga*MjAzMjMwODAzMS4xNzIyNzAwODIz*_ga_ETFF8R3R77*MTcyMjcwMDgyMi4xLjEuMTcyMjcwMTI2NC4yNy4wLjA." TargetMode="External"/><Relationship Id="rId12" Type="http://schemas.openxmlformats.org/officeDocument/2006/relationships/hyperlink" Target="https://www.acueducto.com.co/wpsportal/wps/portal/EAB2/Home/atencion-al-usuario/tarifas/tarifas_2024" TargetMode="External"/><Relationship Id="rId2" Type="http://schemas.openxmlformats.org/officeDocument/2006/relationships/hyperlink" Target="https://www.alkomprar.com/escritorio-maderkit-baptistine-ceniza/p/7706112015668" TargetMode="External"/><Relationship Id="rId16" Type="http://schemas.openxmlformats.org/officeDocument/2006/relationships/drawing" Target="../drawings/drawing5.xml"/><Relationship Id="rId1" Type="http://schemas.openxmlformats.org/officeDocument/2006/relationships/hyperlink" Target="https://www.alkosto.com/escritorio-maderkit-baptistine-ceniza/p/7706112015668" TargetMode="External"/><Relationship Id="rId6" Type="http://schemas.openxmlformats.org/officeDocument/2006/relationships/hyperlink" Target="https://www.alkomprar.com/silla-oficina-tukasa-con-cabecero-espaldar-con-soporte-lumbar-en-malla-transpirable-negra-w-215c/p/7700149196635?srsltid=AfmBOoofg9U4l3cWaQ_tIwjPYvLcGo_vNv3mDr4hvyosrw9VKDCXOrxX1ZA" TargetMode="External"/><Relationship Id="rId11" Type="http://schemas.openxmlformats.org/officeDocument/2006/relationships/hyperlink" Target="https://www.ciencuadras.com/inmueble/apartamento-en-arriendo-en-andalucia-bogota-3039530" TargetMode="External"/><Relationship Id="rId5" Type="http://schemas.openxmlformats.org/officeDocument/2006/relationships/hyperlink" Target="https://www.alkosto.com/silla-oficina-tukasa-con-cabecero-espaldar-con-soporte-lumbar-en-malla-transpirable-negra-w-215c/p/7700149196635" TargetMode="External"/><Relationship Id="rId15" Type="http://schemas.openxmlformats.org/officeDocument/2006/relationships/hyperlink" Target="https://www.claro.com.co/personas/servicios/servicios-hogar/internet/" TargetMode="External"/><Relationship Id="rId10" Type="http://schemas.openxmlformats.org/officeDocument/2006/relationships/hyperlink" Target="https://www.fincaraiz.com.co/apartamento-en-arriendo/11038422" TargetMode="External"/><Relationship Id="rId4" Type="http://schemas.openxmlformats.org/officeDocument/2006/relationships/hyperlink" Target="https://www.ktronix.com/silla-oficina-tukasa-con-cabecero-espaldar-con-soporte-lumbar-en-malla-transpirable-negra-w-215c/p/7700149196635?utm_source=google&amp;utm_medium=organic&amp;utm_campaign=Shopping-organico" TargetMode="External"/><Relationship Id="rId9" Type="http://schemas.openxmlformats.org/officeDocument/2006/relationships/hyperlink" Target="https://www.metrocuadrado.com/inmueble/arriendo-apartamento-bogota-andalucia-4-habitaciones-2-banos-1-garajes/183-M5050048" TargetMode="External"/><Relationship Id="rId14" Type="http://schemas.openxmlformats.org/officeDocument/2006/relationships/hyperlink" Target="https://www.grupovanti.com/servicios-gas/distribucion-de-gas/busqueda-de-distribuccion-gas-tarifas"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B978"/>
  <sheetViews>
    <sheetView topLeftCell="A15" workbookViewId="0"/>
  </sheetViews>
  <sheetFormatPr defaultColWidth="12.5703125" defaultRowHeight="15" customHeight="1"/>
  <cols>
    <col min="1" max="1" width="19.140625" customWidth="1"/>
    <col min="2" max="2" width="25.7109375" customWidth="1"/>
    <col min="3" max="5" width="19.140625" customWidth="1"/>
    <col min="6" max="6" width="21.85546875" customWidth="1"/>
    <col min="7" max="8" width="17" customWidth="1"/>
    <col min="9" max="9" width="18" customWidth="1"/>
    <col min="10" max="10" width="17" customWidth="1"/>
    <col min="11" max="11" width="19.140625" customWidth="1"/>
    <col min="12" max="12" width="41.140625" customWidth="1"/>
    <col min="13" max="28" width="10" customWidth="1"/>
  </cols>
  <sheetData>
    <row r="1" spans="1:28" ht="12.75" customHeight="1"/>
    <row r="2" spans="1:28" ht="27.75" customHeight="1">
      <c r="F2" s="113" t="s">
        <v>0</v>
      </c>
      <c r="G2" s="118"/>
      <c r="H2" s="118"/>
      <c r="I2" s="118"/>
      <c r="J2" s="118"/>
    </row>
    <row r="3" spans="1:28" ht="12.75" customHeight="1"/>
    <row r="4" spans="1:28" ht="12.75" customHeight="1"/>
    <row r="5" spans="1:28" ht="43.5" customHeight="1">
      <c r="A5" s="119" t="s">
        <v>1</v>
      </c>
      <c r="B5" s="120"/>
      <c r="C5" s="120"/>
      <c r="D5" s="120"/>
      <c r="E5" s="120"/>
      <c r="F5" s="120"/>
      <c r="G5" s="120"/>
      <c r="H5" s="120"/>
      <c r="I5" s="120"/>
      <c r="J5" s="120"/>
      <c r="K5" s="120"/>
      <c r="L5" s="121"/>
    </row>
    <row r="6" spans="1:28" ht="15.75" customHeight="1"/>
    <row r="7" spans="1:28" ht="58.5" customHeight="1">
      <c r="A7" s="1" t="s">
        <v>2</v>
      </c>
      <c r="B7" s="2" t="s">
        <v>3</v>
      </c>
      <c r="C7" s="2" t="s">
        <v>4</v>
      </c>
      <c r="D7" s="2" t="s">
        <v>5</v>
      </c>
      <c r="E7" s="3" t="s">
        <v>6</v>
      </c>
      <c r="F7" s="2" t="s">
        <v>7</v>
      </c>
      <c r="G7" s="2" t="s">
        <v>8</v>
      </c>
      <c r="H7" s="4" t="s">
        <v>9</v>
      </c>
      <c r="I7" s="5" t="s">
        <v>10</v>
      </c>
      <c r="J7" s="6" t="s">
        <v>11</v>
      </c>
      <c r="K7" s="2" t="s">
        <v>12</v>
      </c>
      <c r="L7" s="7" t="s">
        <v>13</v>
      </c>
      <c r="M7" s="8"/>
      <c r="N7" s="8"/>
      <c r="O7" s="8"/>
      <c r="P7" s="8"/>
      <c r="Q7" s="8"/>
      <c r="R7" s="8"/>
      <c r="S7" s="8"/>
      <c r="T7" s="8"/>
      <c r="U7" s="8"/>
      <c r="V7" s="8"/>
      <c r="W7" s="8"/>
      <c r="X7" s="8"/>
      <c r="Y7" s="8"/>
      <c r="Z7" s="8"/>
      <c r="AA7" s="8"/>
      <c r="AB7" s="8"/>
    </row>
    <row r="8" spans="1:28" ht="111.75" customHeight="1">
      <c r="A8" s="9" t="s">
        <v>14</v>
      </c>
      <c r="B8" s="10"/>
      <c r="C8" s="10"/>
      <c r="D8" s="10" t="s">
        <v>15</v>
      </c>
      <c r="E8" s="11" t="s">
        <v>16</v>
      </c>
      <c r="F8" s="10" t="s">
        <v>17</v>
      </c>
      <c r="G8" s="12">
        <f t="shared" ref="G8:G10" si="0">I8-H8</f>
        <v>8504190</v>
      </c>
      <c r="H8" s="13">
        <f t="shared" ref="H8:H10" si="1">I8*19%</f>
        <v>1994810</v>
      </c>
      <c r="I8" s="13">
        <v>10499000</v>
      </c>
      <c r="J8" s="13">
        <f t="shared" ref="J8:J12" si="2">I8</f>
        <v>10499000</v>
      </c>
      <c r="K8" s="10" t="s">
        <v>18</v>
      </c>
      <c r="L8" s="14" t="s">
        <v>19</v>
      </c>
      <c r="N8" s="15"/>
    </row>
    <row r="9" spans="1:28" ht="97.5" customHeight="1">
      <c r="A9" s="9" t="s">
        <v>20</v>
      </c>
      <c r="B9" s="10"/>
      <c r="C9" s="10"/>
      <c r="D9" s="10" t="s">
        <v>21</v>
      </c>
      <c r="E9" s="16" t="s">
        <v>22</v>
      </c>
      <c r="F9" s="10" t="s">
        <v>17</v>
      </c>
      <c r="G9" s="17">
        <f t="shared" si="0"/>
        <v>8504190</v>
      </c>
      <c r="H9" s="13">
        <f t="shared" si="1"/>
        <v>1994810</v>
      </c>
      <c r="I9" s="18">
        <v>10499000</v>
      </c>
      <c r="J9" s="13">
        <f t="shared" si="2"/>
        <v>10499000</v>
      </c>
      <c r="K9" s="10" t="s">
        <v>18</v>
      </c>
      <c r="L9" s="19" t="s">
        <v>19</v>
      </c>
    </row>
    <row r="10" spans="1:28" ht="99" customHeight="1">
      <c r="A10" s="9" t="s">
        <v>23</v>
      </c>
      <c r="B10" s="10"/>
      <c r="C10" s="10"/>
      <c r="D10" s="10" t="s">
        <v>24</v>
      </c>
      <c r="E10" s="11" t="s">
        <v>25</v>
      </c>
      <c r="F10" s="10" t="s">
        <v>17</v>
      </c>
      <c r="G10" s="17">
        <f t="shared" si="0"/>
        <v>8504190</v>
      </c>
      <c r="H10" s="13">
        <f t="shared" si="1"/>
        <v>1994810</v>
      </c>
      <c r="I10" s="18">
        <v>10499000</v>
      </c>
      <c r="J10" s="13">
        <f t="shared" si="2"/>
        <v>10499000</v>
      </c>
      <c r="K10" s="10" t="s">
        <v>18</v>
      </c>
      <c r="L10" s="19" t="s">
        <v>19</v>
      </c>
    </row>
    <row r="11" spans="1:28" ht="15" hidden="1" customHeight="1">
      <c r="A11" s="20"/>
      <c r="B11" s="21"/>
      <c r="C11" s="21"/>
      <c r="D11" s="21"/>
      <c r="E11" s="21"/>
      <c r="F11" s="21"/>
      <c r="G11" s="21"/>
      <c r="H11" s="21"/>
      <c r="I11" s="21"/>
      <c r="J11" s="22">
        <f t="shared" si="2"/>
        <v>0</v>
      </c>
      <c r="K11" s="21"/>
      <c r="L11" s="21"/>
    </row>
    <row r="12" spans="1:28" ht="12.75" customHeight="1">
      <c r="E12" s="23"/>
      <c r="J12" s="24">
        <f t="shared" si="2"/>
        <v>0</v>
      </c>
    </row>
    <row r="13" spans="1:28" ht="148.5" customHeight="1">
      <c r="E13" s="23"/>
    </row>
    <row r="14" spans="1:28" ht="51.75" customHeight="1">
      <c r="A14" s="1" t="s">
        <v>26</v>
      </c>
      <c r="B14" s="2" t="s">
        <v>3</v>
      </c>
      <c r="C14" s="2" t="s">
        <v>4</v>
      </c>
      <c r="D14" s="2" t="s">
        <v>5</v>
      </c>
      <c r="E14" s="3" t="s">
        <v>6</v>
      </c>
      <c r="F14" s="2" t="s">
        <v>7</v>
      </c>
      <c r="G14" s="2" t="s">
        <v>8</v>
      </c>
      <c r="H14" s="4" t="s">
        <v>9</v>
      </c>
      <c r="I14" s="5" t="s">
        <v>10</v>
      </c>
      <c r="J14" s="6" t="s">
        <v>11</v>
      </c>
      <c r="K14" s="2" t="s">
        <v>12</v>
      </c>
      <c r="L14" s="7" t="s">
        <v>13</v>
      </c>
      <c r="P14" s="25"/>
    </row>
    <row r="15" spans="1:28" ht="134.25" customHeight="1">
      <c r="A15" s="9" t="s">
        <v>14</v>
      </c>
      <c r="B15" s="10"/>
      <c r="C15" s="10"/>
      <c r="D15" s="10" t="s">
        <v>24</v>
      </c>
      <c r="E15" s="11" t="s">
        <v>27</v>
      </c>
      <c r="F15" s="10" t="s">
        <v>28</v>
      </c>
      <c r="G15" s="12">
        <f t="shared" ref="G15:G17" si="3">I15-H15</f>
        <v>566919</v>
      </c>
      <c r="H15" s="26">
        <f t="shared" ref="H15:H17" si="4">I15*19%</f>
        <v>132981</v>
      </c>
      <c r="I15" s="17">
        <v>699900</v>
      </c>
      <c r="J15" s="26">
        <f t="shared" ref="J15:J17" si="5">I15</f>
        <v>699900</v>
      </c>
      <c r="K15" s="10" t="s">
        <v>18</v>
      </c>
      <c r="L15" s="14" t="s">
        <v>29</v>
      </c>
    </row>
    <row r="16" spans="1:28" ht="130.5" customHeight="1">
      <c r="A16" s="9" t="s">
        <v>20</v>
      </c>
      <c r="B16" s="10"/>
      <c r="C16" s="10"/>
      <c r="D16" s="10" t="s">
        <v>15</v>
      </c>
      <c r="E16" s="16" t="s">
        <v>30</v>
      </c>
      <c r="F16" s="10" t="s">
        <v>28</v>
      </c>
      <c r="G16" s="17">
        <f t="shared" si="3"/>
        <v>566919</v>
      </c>
      <c r="H16" s="26">
        <f t="shared" si="4"/>
        <v>132981</v>
      </c>
      <c r="I16" s="27">
        <v>699900</v>
      </c>
      <c r="J16" s="28">
        <f t="shared" si="5"/>
        <v>699900</v>
      </c>
      <c r="K16" s="10" t="s">
        <v>18</v>
      </c>
      <c r="L16" s="19" t="s">
        <v>29</v>
      </c>
    </row>
    <row r="17" spans="1:12" ht="131.25" customHeight="1">
      <c r="A17" s="9" t="s">
        <v>23</v>
      </c>
      <c r="B17" s="10"/>
      <c r="C17" s="10"/>
      <c r="D17" s="10" t="s">
        <v>21</v>
      </c>
      <c r="E17" s="11" t="s">
        <v>31</v>
      </c>
      <c r="F17" s="10" t="s">
        <v>28</v>
      </c>
      <c r="G17" s="17">
        <f t="shared" si="3"/>
        <v>566919</v>
      </c>
      <c r="H17" s="26">
        <f t="shared" si="4"/>
        <v>132981</v>
      </c>
      <c r="I17" s="27">
        <v>699900</v>
      </c>
      <c r="J17" s="26">
        <f t="shared" si="5"/>
        <v>699900</v>
      </c>
      <c r="K17" s="10" t="s">
        <v>18</v>
      </c>
      <c r="L17" s="19" t="s">
        <v>29</v>
      </c>
    </row>
    <row r="18" spans="1:12" ht="12.75" customHeight="1">
      <c r="E18" s="23"/>
    </row>
    <row r="19" spans="1:12" ht="12.75" customHeight="1">
      <c r="E19" s="23"/>
    </row>
    <row r="20" spans="1:12" ht="12.75" customHeight="1">
      <c r="E20" s="23"/>
    </row>
    <row r="21" spans="1:12" ht="12.75" customHeight="1">
      <c r="E21" s="23"/>
    </row>
    <row r="22" spans="1:12" ht="12.75" customHeight="1">
      <c r="E22" s="23"/>
    </row>
    <row r="23" spans="1:12" ht="12.75" customHeight="1">
      <c r="E23" s="23"/>
    </row>
    <row r="24" spans="1:12" ht="12.75" customHeight="1">
      <c r="E24" s="23"/>
    </row>
    <row r="25" spans="1:12" ht="12.75" customHeight="1">
      <c r="E25" s="23"/>
    </row>
    <row r="26" spans="1:12" ht="12.75" customHeight="1">
      <c r="E26" s="23"/>
    </row>
    <row r="27" spans="1:12" ht="12.75" customHeight="1">
      <c r="E27" s="23"/>
    </row>
    <row r="28" spans="1:12" ht="12.75" customHeight="1"/>
    <row r="29" spans="1:12" ht="12.75" customHeight="1"/>
    <row r="30" spans="1:12" ht="12.75" customHeight="1"/>
    <row r="31" spans="1:12" ht="12.75" customHeight="1"/>
    <row r="32" spans="1:1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sheetData>
  <mergeCells count="2">
    <mergeCell ref="F2:J2"/>
    <mergeCell ref="A5:L5"/>
  </mergeCells>
  <hyperlinks>
    <hyperlink ref="E8" r:id="rId1" xr:uid="{00000000-0004-0000-0000-000000000000}"/>
    <hyperlink ref="E9" r:id="rId2" xr:uid="{00000000-0004-0000-0000-000001000000}"/>
    <hyperlink ref="E10" r:id="rId3" xr:uid="{00000000-0004-0000-0000-000002000000}"/>
    <hyperlink ref="E15" r:id="rId4" xr:uid="{00000000-0004-0000-0000-000003000000}"/>
    <hyperlink ref="E16" r:id="rId5" xr:uid="{00000000-0004-0000-0000-000004000000}"/>
    <hyperlink ref="E17" r:id="rId6" xr:uid="{00000000-0004-0000-0000-000005000000}"/>
  </hyperlinks>
  <pageMargins left="0.7" right="0.7" top="0.75" bottom="0.75" header="0" footer="0"/>
  <pageSetup orientation="landscape"/>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L27"/>
  <sheetViews>
    <sheetView topLeftCell="A9" workbookViewId="0"/>
  </sheetViews>
  <sheetFormatPr defaultColWidth="12.5703125" defaultRowHeight="15" customHeight="1"/>
  <cols>
    <col min="2" max="2" width="29.5703125" customWidth="1"/>
    <col min="3" max="3" width="23.28515625" customWidth="1"/>
    <col min="4" max="4" width="20.42578125" customWidth="1"/>
    <col min="5" max="5" width="28" customWidth="1"/>
    <col min="6" max="6" width="40.42578125" customWidth="1"/>
    <col min="7" max="7" width="23.42578125" customWidth="1"/>
    <col min="8" max="8" width="20.7109375" customWidth="1"/>
    <col min="9" max="9" width="22.7109375" customWidth="1"/>
    <col min="10" max="10" width="19.28515625" customWidth="1"/>
    <col min="11" max="11" width="19.140625" customWidth="1"/>
    <col min="12" max="12" width="32.42578125" customWidth="1"/>
  </cols>
  <sheetData>
    <row r="1" spans="1:12">
      <c r="A1" s="29"/>
      <c r="B1" s="29"/>
      <c r="C1" s="29"/>
      <c r="D1" s="29"/>
      <c r="E1" s="29"/>
      <c r="F1" s="114" t="s">
        <v>0</v>
      </c>
      <c r="G1" s="118"/>
      <c r="H1" s="118"/>
      <c r="I1" s="118"/>
      <c r="J1" s="118"/>
      <c r="K1" s="29"/>
      <c r="L1" s="29"/>
    </row>
    <row r="2" spans="1:12">
      <c r="A2" s="29"/>
      <c r="B2" s="29"/>
      <c r="C2" s="29"/>
      <c r="D2" s="29"/>
      <c r="E2" s="29"/>
      <c r="F2" s="29"/>
      <c r="G2" s="29"/>
      <c r="H2" s="29"/>
      <c r="I2" s="29"/>
      <c r="J2" s="29"/>
      <c r="K2" s="29"/>
      <c r="L2" s="29"/>
    </row>
    <row r="3" spans="1:12">
      <c r="A3" s="30"/>
      <c r="B3" s="30"/>
      <c r="C3" s="30"/>
      <c r="D3" s="30"/>
      <c r="E3" s="30"/>
      <c r="F3" s="30"/>
      <c r="G3" s="30"/>
      <c r="H3" s="30"/>
      <c r="I3" s="30"/>
      <c r="J3" s="30"/>
      <c r="K3" s="30"/>
      <c r="L3" s="30"/>
    </row>
    <row r="4" spans="1:12">
      <c r="A4" s="115" t="s">
        <v>1</v>
      </c>
      <c r="B4" s="122"/>
      <c r="C4" s="122"/>
      <c r="D4" s="122"/>
      <c r="E4" s="122"/>
      <c r="F4" s="122"/>
      <c r="G4" s="122"/>
      <c r="H4" s="122"/>
      <c r="I4" s="122"/>
      <c r="J4" s="122"/>
      <c r="K4" s="122"/>
      <c r="L4" s="123"/>
    </row>
    <row r="5" spans="1:12">
      <c r="A5" s="30"/>
      <c r="B5" s="30"/>
      <c r="C5" s="30"/>
      <c r="D5" s="30"/>
      <c r="E5" s="30"/>
      <c r="F5" s="30"/>
      <c r="G5" s="30"/>
      <c r="H5" s="30"/>
      <c r="I5" s="30"/>
      <c r="J5" s="30"/>
      <c r="K5" s="30"/>
      <c r="L5" s="30"/>
    </row>
    <row r="6" spans="1:12">
      <c r="A6" s="31"/>
      <c r="B6" s="32"/>
      <c r="C6" s="32"/>
      <c r="D6" s="32"/>
      <c r="E6" s="33"/>
      <c r="F6" s="32"/>
      <c r="G6" s="32"/>
      <c r="H6" s="124"/>
      <c r="I6" s="34"/>
      <c r="J6" s="35"/>
      <c r="K6" s="32"/>
      <c r="L6" s="32"/>
    </row>
    <row r="7" spans="1:12">
      <c r="A7" s="36" t="s">
        <v>32</v>
      </c>
      <c r="B7" s="2" t="s">
        <v>3</v>
      </c>
      <c r="C7" s="2" t="s">
        <v>4</v>
      </c>
      <c r="D7" s="37" t="s">
        <v>5</v>
      </c>
      <c r="E7" s="38" t="s">
        <v>6</v>
      </c>
      <c r="F7" s="37" t="s">
        <v>7</v>
      </c>
      <c r="G7" s="37" t="s">
        <v>33</v>
      </c>
      <c r="H7" s="125" t="s">
        <v>9</v>
      </c>
      <c r="I7" s="39" t="s">
        <v>10</v>
      </c>
      <c r="J7" s="40" t="s">
        <v>11</v>
      </c>
      <c r="K7" s="37" t="s">
        <v>12</v>
      </c>
      <c r="L7" s="37" t="s">
        <v>13</v>
      </c>
    </row>
    <row r="8" spans="1:12" ht="117.75" customHeight="1">
      <c r="A8" s="41" t="s">
        <v>14</v>
      </c>
      <c r="B8" s="10"/>
      <c r="C8" s="10"/>
      <c r="D8" s="10" t="s">
        <v>15</v>
      </c>
      <c r="E8" s="126" t="s">
        <v>34</v>
      </c>
      <c r="F8" s="42" t="s">
        <v>35</v>
      </c>
      <c r="G8" s="13">
        <f>5598999/1.19</f>
        <v>4705041.1764705889</v>
      </c>
      <c r="H8" s="13">
        <f t="shared" ref="H8:H10" si="0">G8*19%</f>
        <v>893957.82352941192</v>
      </c>
      <c r="I8" s="13">
        <f t="shared" ref="I8:I9" si="1">G8+H8</f>
        <v>5598999.0000000009</v>
      </c>
      <c r="J8" s="13">
        <f t="shared" ref="J8:J10" si="2">I8</f>
        <v>5598999.0000000009</v>
      </c>
      <c r="K8" s="10" t="s">
        <v>36</v>
      </c>
      <c r="L8" s="10" t="s">
        <v>37</v>
      </c>
    </row>
    <row r="9" spans="1:12" ht="90" customHeight="1">
      <c r="A9" s="41" t="s">
        <v>20</v>
      </c>
      <c r="B9" s="10"/>
      <c r="C9" s="10"/>
      <c r="D9" s="10" t="s">
        <v>21</v>
      </c>
      <c r="E9" s="127" t="s">
        <v>38</v>
      </c>
      <c r="F9" s="42" t="s">
        <v>35</v>
      </c>
      <c r="G9" s="13">
        <f>5599000/1.19</f>
        <v>4705042.0168067226</v>
      </c>
      <c r="H9" s="13">
        <f t="shared" si="0"/>
        <v>893957.98319327726</v>
      </c>
      <c r="I9" s="13">
        <f t="shared" si="1"/>
        <v>5599000</v>
      </c>
      <c r="J9" s="13">
        <f t="shared" si="2"/>
        <v>5599000</v>
      </c>
      <c r="K9" s="10" t="s">
        <v>36</v>
      </c>
      <c r="L9" s="10" t="s">
        <v>39</v>
      </c>
    </row>
    <row r="10" spans="1:12" ht="96" customHeight="1">
      <c r="A10" s="41" t="s">
        <v>23</v>
      </c>
      <c r="B10" s="10"/>
      <c r="C10" s="10"/>
      <c r="D10" s="10" t="s">
        <v>40</v>
      </c>
      <c r="E10" s="126" t="s">
        <v>41</v>
      </c>
      <c r="F10" s="42" t="s">
        <v>35</v>
      </c>
      <c r="G10" s="43">
        <f>7399900/1.19</f>
        <v>6218403.3613445377</v>
      </c>
      <c r="H10" s="13">
        <f t="shared" si="0"/>
        <v>1181496.6386554621</v>
      </c>
      <c r="I10" s="13">
        <f>H10+G10</f>
        <v>7399900</v>
      </c>
      <c r="J10" s="13">
        <f t="shared" si="2"/>
        <v>7399900</v>
      </c>
      <c r="K10" s="10" t="s">
        <v>36</v>
      </c>
      <c r="L10" s="10" t="s">
        <v>42</v>
      </c>
    </row>
    <row r="11" spans="1:12">
      <c r="E11" s="44"/>
      <c r="F11" s="116"/>
      <c r="G11" s="118"/>
    </row>
    <row r="12" spans="1:12" ht="93" customHeight="1">
      <c r="E12" s="44"/>
      <c r="G12" s="45"/>
    </row>
    <row r="13" spans="1:12">
      <c r="E13" s="44"/>
    </row>
    <row r="14" spans="1:12">
      <c r="A14" s="1" t="s">
        <v>32</v>
      </c>
      <c r="B14" s="2" t="s">
        <v>3</v>
      </c>
      <c r="C14" s="2" t="s">
        <v>4</v>
      </c>
      <c r="D14" s="2" t="s">
        <v>5</v>
      </c>
      <c r="E14" s="3" t="s">
        <v>6</v>
      </c>
      <c r="F14" s="2" t="s">
        <v>7</v>
      </c>
      <c r="G14" s="2" t="s">
        <v>33</v>
      </c>
      <c r="H14" s="4" t="s">
        <v>9</v>
      </c>
      <c r="I14" s="5" t="s">
        <v>10</v>
      </c>
      <c r="J14" s="6" t="s">
        <v>11</v>
      </c>
      <c r="K14" s="2" t="s">
        <v>12</v>
      </c>
      <c r="L14" s="2" t="s">
        <v>13</v>
      </c>
    </row>
    <row r="15" spans="1:12" ht="144" customHeight="1">
      <c r="A15" s="41" t="s">
        <v>14</v>
      </c>
      <c r="B15" s="46"/>
      <c r="C15" s="46"/>
      <c r="D15" s="46" t="s">
        <v>43</v>
      </c>
      <c r="E15" s="11" t="s">
        <v>44</v>
      </c>
      <c r="F15" s="10" t="s">
        <v>45</v>
      </c>
      <c r="G15" s="47">
        <v>130</v>
      </c>
      <c r="H15" s="26">
        <v>0</v>
      </c>
      <c r="I15" s="17">
        <f>G15+H15</f>
        <v>130</v>
      </c>
      <c r="J15" s="28">
        <f>I15*4032</f>
        <v>524160</v>
      </c>
      <c r="K15" s="10" t="s">
        <v>36</v>
      </c>
      <c r="L15" s="10" t="s">
        <v>46</v>
      </c>
    </row>
    <row r="16" spans="1:12" ht="126.75" customHeight="1">
      <c r="A16" s="41" t="s">
        <v>20</v>
      </c>
      <c r="B16" s="46"/>
      <c r="C16" s="46"/>
      <c r="D16" s="46" t="s">
        <v>15</v>
      </c>
      <c r="E16" s="128" t="s">
        <v>47</v>
      </c>
      <c r="F16" s="10" t="s">
        <v>45</v>
      </c>
      <c r="G16" s="47">
        <f>999900/1.19</f>
        <v>840252.10084033618</v>
      </c>
      <c r="H16" s="47">
        <f t="shared" ref="H16:H17" si="3">G16*19%</f>
        <v>159647.89915966388</v>
      </c>
      <c r="I16" s="47">
        <f t="shared" ref="I16:I17" si="4">H16+G16</f>
        <v>999900</v>
      </c>
      <c r="J16" s="28">
        <f t="shared" ref="J16:J17" si="5">I16</f>
        <v>999900</v>
      </c>
      <c r="K16" s="10" t="s">
        <v>36</v>
      </c>
      <c r="L16" s="48" t="s">
        <v>48</v>
      </c>
    </row>
    <row r="17" spans="1:12" ht="119.25" customHeight="1">
      <c r="A17" s="41" t="s">
        <v>23</v>
      </c>
      <c r="B17" s="46"/>
      <c r="C17" s="46"/>
      <c r="D17" s="46" t="s">
        <v>49</v>
      </c>
      <c r="E17" s="129" t="s">
        <v>50</v>
      </c>
      <c r="F17" s="10" t="s">
        <v>45</v>
      </c>
      <c r="G17" s="47">
        <f>669000/1.19</f>
        <v>562184.87394957989</v>
      </c>
      <c r="H17" s="47">
        <f t="shared" si="3"/>
        <v>106815.12605042018</v>
      </c>
      <c r="I17" s="47">
        <f t="shared" si="4"/>
        <v>669000.00000000012</v>
      </c>
      <c r="J17" s="28">
        <f t="shared" si="5"/>
        <v>669000.00000000012</v>
      </c>
      <c r="K17" s="10" t="s">
        <v>36</v>
      </c>
      <c r="L17" s="48" t="s">
        <v>51</v>
      </c>
    </row>
    <row r="18" spans="1:12">
      <c r="E18" s="44"/>
    </row>
    <row r="19" spans="1:12" ht="99.75" customHeight="1">
      <c r="E19" s="44"/>
      <c r="G19" s="49" t="s">
        <v>52</v>
      </c>
      <c r="J19" s="49"/>
    </row>
    <row r="20" spans="1:12">
      <c r="E20" s="44"/>
    </row>
    <row r="21" spans="1:12">
      <c r="A21" s="1" t="s">
        <v>32</v>
      </c>
      <c r="B21" s="2" t="s">
        <v>3</v>
      </c>
      <c r="C21" s="2" t="s">
        <v>4</v>
      </c>
      <c r="D21" s="2" t="s">
        <v>5</v>
      </c>
      <c r="E21" s="3" t="s">
        <v>6</v>
      </c>
      <c r="F21" s="2" t="s">
        <v>7</v>
      </c>
      <c r="G21" s="2" t="s">
        <v>33</v>
      </c>
      <c r="H21" s="4" t="s">
        <v>9</v>
      </c>
      <c r="I21" s="5" t="s">
        <v>10</v>
      </c>
      <c r="J21" s="6" t="s">
        <v>11</v>
      </c>
      <c r="K21" s="2" t="s">
        <v>12</v>
      </c>
      <c r="L21" s="2" t="s">
        <v>13</v>
      </c>
    </row>
    <row r="22" spans="1:12" ht="99" customHeight="1">
      <c r="A22" s="41" t="s">
        <v>14</v>
      </c>
      <c r="B22" s="50"/>
      <c r="C22" s="50"/>
      <c r="D22" s="10" t="s">
        <v>53</v>
      </c>
      <c r="E22" s="11" t="s">
        <v>54</v>
      </c>
      <c r="F22" s="51" t="s">
        <v>55</v>
      </c>
      <c r="G22" s="52">
        <f>125000/1.19</f>
        <v>105042.01680672269</v>
      </c>
      <c r="H22" s="53">
        <f t="shared" ref="H22:H24" si="6">G22*19%</f>
        <v>19957.983193277312</v>
      </c>
      <c r="I22" s="53">
        <f t="shared" ref="I22:I23" si="7">G22+H22</f>
        <v>125000</v>
      </c>
      <c r="J22" s="53">
        <f t="shared" ref="J22:J24" si="8">I22</f>
        <v>125000</v>
      </c>
      <c r="K22" s="54" t="s">
        <v>56</v>
      </c>
      <c r="L22" s="54" t="s">
        <v>57</v>
      </c>
    </row>
    <row r="23" spans="1:12" ht="90.75" customHeight="1">
      <c r="A23" s="41" t="s">
        <v>20</v>
      </c>
      <c r="B23" s="50"/>
      <c r="C23" s="50"/>
      <c r="D23" s="10" t="s">
        <v>58</v>
      </c>
      <c r="E23" s="128" t="s">
        <v>59</v>
      </c>
      <c r="F23" s="55" t="s">
        <v>55</v>
      </c>
      <c r="G23" s="56">
        <f>129900/1.19</f>
        <v>109159.66386554623</v>
      </c>
      <c r="H23" s="28">
        <f t="shared" si="6"/>
        <v>20740.336134453784</v>
      </c>
      <c r="I23" s="28">
        <f t="shared" si="7"/>
        <v>129900.00000000001</v>
      </c>
      <c r="J23" s="28">
        <f t="shared" si="8"/>
        <v>129900.00000000001</v>
      </c>
      <c r="K23" s="10" t="s">
        <v>56</v>
      </c>
      <c r="L23" s="48" t="s">
        <v>60</v>
      </c>
    </row>
    <row r="24" spans="1:12" ht="104.25" customHeight="1">
      <c r="A24" s="41" t="s">
        <v>23</v>
      </c>
      <c r="B24" s="50"/>
      <c r="C24" s="50"/>
      <c r="D24" s="10" t="s">
        <v>61</v>
      </c>
      <c r="E24" s="129" t="s">
        <v>62</v>
      </c>
      <c r="F24" s="55" t="s">
        <v>55</v>
      </c>
      <c r="G24" s="56">
        <f>119900/1.19</f>
        <v>100756.3025210084</v>
      </c>
      <c r="H24" s="28">
        <f t="shared" si="6"/>
        <v>19143.697478991595</v>
      </c>
      <c r="I24" s="28">
        <f>H24+G24</f>
        <v>119900</v>
      </c>
      <c r="J24" s="28">
        <f t="shared" si="8"/>
        <v>119900</v>
      </c>
      <c r="K24" s="10" t="s">
        <v>56</v>
      </c>
      <c r="L24" s="48" t="s">
        <v>63</v>
      </c>
    </row>
    <row r="25" spans="1:12">
      <c r="E25" s="23"/>
    </row>
    <row r="26" spans="1:12">
      <c r="E26" s="23"/>
      <c r="F26" s="57"/>
    </row>
    <row r="27" spans="1:12">
      <c r="E27" s="23"/>
    </row>
  </sheetData>
  <mergeCells count="3">
    <mergeCell ref="F1:J1"/>
    <mergeCell ref="A4:L4"/>
    <mergeCell ref="F11:G11"/>
  </mergeCells>
  <hyperlinks>
    <hyperlink ref="E8" r:id="rId1" xr:uid="{00000000-0004-0000-0100-000000000000}"/>
    <hyperlink ref="E9" r:id="rId2" xr:uid="{00000000-0004-0000-0100-000001000000}"/>
    <hyperlink ref="E10" r:id="rId3" xr:uid="{00000000-0004-0000-0100-000002000000}"/>
    <hyperlink ref="E15" r:id="rId4" xr:uid="{00000000-0004-0000-0100-000003000000}"/>
    <hyperlink ref="E16" r:id="rId5" xr:uid="{00000000-0004-0000-0100-000004000000}"/>
    <hyperlink ref="E17" r:id="rId6" xr:uid="{00000000-0004-0000-0100-000005000000}"/>
    <hyperlink ref="E22" r:id="rId7" location="polycard_client=search-nordic&amp;position=6&amp;search_layout=stack&amp;type=item&amp;tracking_id=e3c54af8-2103-41a4-8f38-0e75e310fbc1" xr:uid="{00000000-0004-0000-0100-000006000000}"/>
    <hyperlink ref="E23" r:id="rId8" location="position%3D1%26search_layout%3Dstack%26type%3Ditem%26tracking_id%3D26730c14-9e54-468e-ac5e-97be5a11418c" xr:uid="{00000000-0004-0000-0100-000007000000}"/>
    <hyperlink ref="E24" r:id="rId9" xr:uid="{00000000-0004-0000-0100-000008000000}"/>
  </hyperlinks>
  <pageMargins left="0" right="0" top="0" bottom="0" header="0" footer="0"/>
  <drawing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O43"/>
  <sheetViews>
    <sheetView topLeftCell="A18" workbookViewId="0">
      <selection activeCell="D19" sqref="D19"/>
    </sheetView>
  </sheetViews>
  <sheetFormatPr defaultColWidth="12.5703125" defaultRowHeight="15" customHeight="1"/>
  <cols>
    <col min="1" max="1" width="16.42578125" customWidth="1"/>
    <col min="2" max="2" width="33.5703125" customWidth="1"/>
    <col min="3" max="3" width="30" customWidth="1"/>
    <col min="4" max="4" width="18.42578125" customWidth="1"/>
    <col min="5" max="5" width="23.140625" customWidth="1"/>
    <col min="6" max="6" width="22" customWidth="1"/>
    <col min="7" max="7" width="20.42578125" customWidth="1"/>
    <col min="8" max="8" width="19.140625" customWidth="1"/>
    <col min="9" max="9" width="21.140625" customWidth="1"/>
    <col min="10" max="10" width="18.140625" customWidth="1"/>
    <col min="11" max="11" width="17.7109375" customWidth="1"/>
    <col min="12" max="12" width="18" customWidth="1"/>
  </cols>
  <sheetData>
    <row r="1" spans="1:15">
      <c r="A1" s="130" t="s">
        <v>1</v>
      </c>
      <c r="B1" s="120"/>
      <c r="C1" s="120"/>
      <c r="D1" s="120"/>
      <c r="E1" s="120"/>
      <c r="F1" s="120"/>
      <c r="G1" s="120"/>
      <c r="H1" s="120"/>
      <c r="I1" s="120"/>
      <c r="J1" s="120"/>
      <c r="K1" s="120"/>
      <c r="L1" s="121"/>
    </row>
    <row r="2" spans="1:15">
      <c r="A2" s="58"/>
      <c r="B2" s="58"/>
      <c r="C2" s="58"/>
      <c r="D2" s="58"/>
      <c r="E2" s="58"/>
      <c r="F2" s="58"/>
      <c r="G2" s="58"/>
      <c r="H2" s="58"/>
      <c r="I2" s="58"/>
      <c r="J2" s="58"/>
      <c r="K2" s="58"/>
      <c r="L2" s="58"/>
    </row>
    <row r="3" spans="1:15" ht="49.5" customHeight="1">
      <c r="A3" s="59" t="s">
        <v>32</v>
      </c>
      <c r="B3" s="2" t="s">
        <v>3</v>
      </c>
      <c r="C3" s="2" t="s">
        <v>4</v>
      </c>
      <c r="D3" s="60" t="s">
        <v>5</v>
      </c>
      <c r="E3" s="60" t="s">
        <v>6</v>
      </c>
      <c r="F3" s="60" t="s">
        <v>7</v>
      </c>
      <c r="G3" s="60" t="s">
        <v>33</v>
      </c>
      <c r="H3" s="61" t="s">
        <v>9</v>
      </c>
      <c r="I3" s="62" t="s">
        <v>10</v>
      </c>
      <c r="J3" s="63" t="s">
        <v>11</v>
      </c>
      <c r="K3" s="60" t="s">
        <v>12</v>
      </c>
      <c r="L3" s="60" t="s">
        <v>13</v>
      </c>
    </row>
    <row r="4" spans="1:15" ht="133.5" customHeight="1">
      <c r="A4" s="59" t="s">
        <v>14</v>
      </c>
      <c r="B4" s="64"/>
      <c r="C4" s="64"/>
      <c r="D4" s="64" t="s">
        <v>64</v>
      </c>
      <c r="E4" s="65" t="s">
        <v>65</v>
      </c>
      <c r="F4" s="64" t="s">
        <v>66</v>
      </c>
      <c r="G4" s="66">
        <v>22</v>
      </c>
      <c r="H4" s="67">
        <v>0</v>
      </c>
      <c r="I4" s="68">
        <f t="shared" ref="I4:I6" si="0">G4+H4</f>
        <v>22</v>
      </c>
      <c r="J4" s="69">
        <f>22*4032</f>
        <v>88704</v>
      </c>
      <c r="K4" s="64" t="s">
        <v>56</v>
      </c>
      <c r="L4" s="70" t="s">
        <v>67</v>
      </c>
    </row>
    <row r="5" spans="1:15" ht="156.75" customHeight="1">
      <c r="A5" s="59" t="s">
        <v>20</v>
      </c>
      <c r="B5" s="64"/>
      <c r="C5" s="64"/>
      <c r="D5" s="64" t="s">
        <v>68</v>
      </c>
      <c r="E5" s="71" t="s">
        <v>69</v>
      </c>
      <c r="F5" s="64" t="s">
        <v>66</v>
      </c>
      <c r="G5" s="72">
        <v>27.52</v>
      </c>
      <c r="H5" s="67">
        <v>0</v>
      </c>
      <c r="I5" s="68">
        <f t="shared" si="0"/>
        <v>27.52</v>
      </c>
      <c r="J5" s="69">
        <f>G5*4384</f>
        <v>120647.67999999999</v>
      </c>
      <c r="K5" s="64" t="s">
        <v>56</v>
      </c>
      <c r="L5" s="70" t="s">
        <v>67</v>
      </c>
    </row>
    <row r="6" spans="1:15" ht="177" customHeight="1">
      <c r="A6" s="59" t="s">
        <v>23</v>
      </c>
      <c r="B6" s="64"/>
      <c r="C6" s="64"/>
      <c r="D6" s="64" t="s">
        <v>70</v>
      </c>
      <c r="E6" s="65" t="s">
        <v>71</v>
      </c>
      <c r="F6" s="64" t="s">
        <v>66</v>
      </c>
      <c r="G6" s="69">
        <v>20</v>
      </c>
      <c r="H6" s="67">
        <v>0</v>
      </c>
      <c r="I6" s="73">
        <f t="shared" si="0"/>
        <v>20</v>
      </c>
      <c r="J6" s="74">
        <v>80640</v>
      </c>
      <c r="K6" s="64" t="s">
        <v>56</v>
      </c>
      <c r="L6" s="70" t="s">
        <v>67</v>
      </c>
    </row>
    <row r="7" spans="1:15">
      <c r="E7" s="23"/>
    </row>
    <row r="8" spans="1:15" ht="92.25" customHeight="1">
      <c r="E8" s="23"/>
    </row>
    <row r="9" spans="1:15">
      <c r="A9" s="1" t="s">
        <v>32</v>
      </c>
      <c r="B9" s="2" t="s">
        <v>3</v>
      </c>
      <c r="C9" s="2" t="s">
        <v>4</v>
      </c>
      <c r="D9" s="75" t="s">
        <v>5</v>
      </c>
      <c r="E9" s="76" t="s">
        <v>6</v>
      </c>
      <c r="F9" s="75" t="s">
        <v>7</v>
      </c>
      <c r="G9" s="75" t="s">
        <v>33</v>
      </c>
      <c r="H9" s="131" t="s">
        <v>9</v>
      </c>
      <c r="I9" s="77" t="s">
        <v>10</v>
      </c>
      <c r="J9" s="78" t="s">
        <v>11</v>
      </c>
      <c r="K9" s="75" t="s">
        <v>12</v>
      </c>
      <c r="L9" s="75" t="s">
        <v>13</v>
      </c>
    </row>
    <row r="10" spans="1:15" ht="156.75" customHeight="1">
      <c r="A10" s="79" t="s">
        <v>14</v>
      </c>
      <c r="B10" s="64"/>
      <c r="C10" s="64"/>
      <c r="D10" s="64" t="s">
        <v>72</v>
      </c>
      <c r="E10" s="65" t="s">
        <v>73</v>
      </c>
      <c r="F10" s="80" t="s">
        <v>74</v>
      </c>
      <c r="G10" s="81">
        <f>749000/1.19</f>
        <v>629411.76470588241</v>
      </c>
      <c r="H10" s="82">
        <f t="shared" ref="H10:H12" si="1">G10*19%</f>
        <v>119588.23529411767</v>
      </c>
      <c r="I10" s="82">
        <f>G10+H10</f>
        <v>749000.00000000012</v>
      </c>
      <c r="J10" s="82">
        <f t="shared" ref="J10:J12" si="2">I10</f>
        <v>749000.00000000012</v>
      </c>
      <c r="K10" s="64" t="s">
        <v>56</v>
      </c>
      <c r="L10" s="64" t="s">
        <v>75</v>
      </c>
      <c r="O10" s="83"/>
    </row>
    <row r="11" spans="1:15" ht="111.75" customHeight="1">
      <c r="A11" s="79" t="s">
        <v>20</v>
      </c>
      <c r="B11" s="64"/>
      <c r="C11" s="64"/>
      <c r="D11" s="64" t="s">
        <v>76</v>
      </c>
      <c r="E11" s="132" t="s">
        <v>77</v>
      </c>
      <c r="F11" s="80" t="s">
        <v>74</v>
      </c>
      <c r="G11" s="81">
        <f>699000/1.19</f>
        <v>587394.95798319334</v>
      </c>
      <c r="H11" s="82">
        <f t="shared" si="1"/>
        <v>111605.04201680674</v>
      </c>
      <c r="I11" s="82">
        <f>H11+G11</f>
        <v>699000.00000000012</v>
      </c>
      <c r="J11" s="82">
        <f t="shared" si="2"/>
        <v>699000.00000000012</v>
      </c>
      <c r="K11" s="64" t="s">
        <v>56</v>
      </c>
      <c r="L11" s="84" t="s">
        <v>78</v>
      </c>
    </row>
    <row r="12" spans="1:15" ht="131.25" customHeight="1">
      <c r="A12" s="79" t="s">
        <v>23</v>
      </c>
      <c r="B12" s="64"/>
      <c r="C12" s="64"/>
      <c r="D12" s="64" t="s">
        <v>79</v>
      </c>
      <c r="E12" s="133" t="s">
        <v>80</v>
      </c>
      <c r="F12" s="80" t="s">
        <v>74</v>
      </c>
      <c r="G12" s="81">
        <f>769900/1.19</f>
        <v>646974.78991596645</v>
      </c>
      <c r="H12" s="82">
        <f t="shared" si="1"/>
        <v>122925.21008403362</v>
      </c>
      <c r="I12" s="82">
        <f>G12+H12</f>
        <v>769900.00000000012</v>
      </c>
      <c r="J12" s="82">
        <f t="shared" si="2"/>
        <v>769900.00000000012</v>
      </c>
      <c r="K12" s="64" t="s">
        <v>56</v>
      </c>
      <c r="L12" s="84" t="s">
        <v>81</v>
      </c>
    </row>
    <row r="13" spans="1:15">
      <c r="E13" s="23"/>
      <c r="G13" s="85"/>
    </row>
    <row r="14" spans="1:15" ht="84" customHeight="1">
      <c r="E14" s="23"/>
      <c r="H14" s="86"/>
    </row>
    <row r="15" spans="1:15">
      <c r="E15" s="23"/>
    </row>
    <row r="16" spans="1:15">
      <c r="A16" s="59" t="s">
        <v>32</v>
      </c>
      <c r="B16" s="2" t="s">
        <v>3</v>
      </c>
      <c r="C16" s="2" t="s">
        <v>4</v>
      </c>
      <c r="D16" s="60" t="s">
        <v>5</v>
      </c>
      <c r="E16" s="87" t="s">
        <v>6</v>
      </c>
      <c r="F16" s="60" t="s">
        <v>7</v>
      </c>
      <c r="G16" s="60" t="s">
        <v>33</v>
      </c>
      <c r="H16" s="61" t="s">
        <v>9</v>
      </c>
      <c r="I16" s="62" t="s">
        <v>10</v>
      </c>
      <c r="J16" s="63" t="s">
        <v>11</v>
      </c>
      <c r="K16" s="60" t="s">
        <v>12</v>
      </c>
      <c r="L16" s="60" t="s">
        <v>13</v>
      </c>
    </row>
    <row r="17" spans="1:12" ht="144.75" customHeight="1">
      <c r="A17" s="59" t="s">
        <v>14</v>
      </c>
      <c r="B17" s="64"/>
      <c r="C17" s="64"/>
      <c r="D17" s="64" t="s">
        <v>82</v>
      </c>
      <c r="E17" s="65" t="s">
        <v>83</v>
      </c>
      <c r="F17" s="64" t="s">
        <v>84</v>
      </c>
      <c r="G17" s="88">
        <v>45</v>
      </c>
      <c r="H17" s="67">
        <v>0</v>
      </c>
      <c r="I17" s="68">
        <v>45</v>
      </c>
      <c r="J17" s="82">
        <f t="shared" ref="J17:J18" si="3">I17*4032</f>
        <v>181440</v>
      </c>
      <c r="K17" s="64" t="s">
        <v>56</v>
      </c>
      <c r="L17" s="64" t="s">
        <v>85</v>
      </c>
    </row>
    <row r="18" spans="1:12" ht="131.25" customHeight="1">
      <c r="A18" s="59" t="s">
        <v>20</v>
      </c>
      <c r="B18" s="64"/>
      <c r="C18" s="64"/>
      <c r="D18" s="64" t="s">
        <v>86</v>
      </c>
      <c r="E18" s="71" t="s">
        <v>87</v>
      </c>
      <c r="F18" s="64" t="s">
        <v>84</v>
      </c>
      <c r="G18" s="64">
        <v>44.99</v>
      </c>
      <c r="H18" s="67">
        <v>0</v>
      </c>
      <c r="I18" s="68">
        <v>44.99</v>
      </c>
      <c r="J18" s="82">
        <f t="shared" si="3"/>
        <v>181399.68000000002</v>
      </c>
      <c r="K18" s="64" t="s">
        <v>56</v>
      </c>
      <c r="L18" s="64" t="s">
        <v>88</v>
      </c>
    </row>
    <row r="19" spans="1:12" ht="158.25" customHeight="1">
      <c r="A19" s="59" t="s">
        <v>23</v>
      </c>
      <c r="B19" s="64"/>
      <c r="C19" s="64"/>
      <c r="D19" s="64" t="s">
        <v>89</v>
      </c>
      <c r="E19" s="65" t="s">
        <v>90</v>
      </c>
      <c r="F19" s="64" t="s">
        <v>84</v>
      </c>
      <c r="G19" s="68">
        <v>1679</v>
      </c>
      <c r="H19" s="67">
        <v>0</v>
      </c>
      <c r="I19" s="69">
        <v>1680</v>
      </c>
      <c r="J19" s="82">
        <f>I19*218.46</f>
        <v>367012.8</v>
      </c>
      <c r="K19" s="64" t="s">
        <v>56</v>
      </c>
      <c r="L19" s="64" t="s">
        <v>91</v>
      </c>
    </row>
    <row r="20" spans="1:12">
      <c r="E20" s="23"/>
    </row>
    <row r="21" spans="1:12" ht="84.75" customHeight="1">
      <c r="E21" s="23"/>
    </row>
    <row r="22" spans="1:12">
      <c r="E22" s="23"/>
    </row>
    <row r="23" spans="1:12">
      <c r="A23" s="59" t="s">
        <v>32</v>
      </c>
      <c r="B23" s="2" t="s">
        <v>3</v>
      </c>
      <c r="C23" s="2" t="s">
        <v>4</v>
      </c>
      <c r="D23" s="60" t="s">
        <v>5</v>
      </c>
      <c r="E23" s="87" t="s">
        <v>6</v>
      </c>
      <c r="F23" s="60" t="s">
        <v>7</v>
      </c>
      <c r="G23" s="60" t="s">
        <v>33</v>
      </c>
      <c r="H23" s="61" t="s">
        <v>9</v>
      </c>
      <c r="I23" s="62" t="s">
        <v>10</v>
      </c>
      <c r="J23" s="63" t="s">
        <v>11</v>
      </c>
      <c r="K23" s="60" t="s">
        <v>12</v>
      </c>
      <c r="L23" s="60" t="s">
        <v>13</v>
      </c>
    </row>
    <row r="24" spans="1:12">
      <c r="A24" s="59" t="s">
        <v>14</v>
      </c>
      <c r="B24" s="64"/>
      <c r="C24" s="64"/>
      <c r="D24" s="64" t="s">
        <v>92</v>
      </c>
      <c r="E24" s="65" t="s">
        <v>93</v>
      </c>
      <c r="F24" s="80" t="s">
        <v>94</v>
      </c>
      <c r="G24" s="88">
        <v>57</v>
      </c>
      <c r="H24" s="67">
        <v>0</v>
      </c>
      <c r="I24" s="68">
        <v>57</v>
      </c>
      <c r="J24" s="69">
        <f>I24*4032</f>
        <v>229824</v>
      </c>
      <c r="K24" s="64" t="s">
        <v>56</v>
      </c>
      <c r="L24" s="89" t="s">
        <v>95</v>
      </c>
    </row>
    <row r="25" spans="1:12" ht="101.25" customHeight="1">
      <c r="A25" s="59" t="s">
        <v>20</v>
      </c>
      <c r="B25" s="64"/>
      <c r="C25" s="64"/>
      <c r="D25" s="64" t="s">
        <v>96</v>
      </c>
      <c r="E25" s="71" t="s">
        <v>97</v>
      </c>
      <c r="F25" s="80" t="s">
        <v>94</v>
      </c>
      <c r="G25" s="64">
        <v>53</v>
      </c>
      <c r="H25" s="67">
        <v>0</v>
      </c>
      <c r="I25" s="68">
        <v>53</v>
      </c>
      <c r="J25" s="69">
        <f>I25*4389</f>
        <v>232617</v>
      </c>
      <c r="K25" s="64" t="s">
        <v>56</v>
      </c>
      <c r="L25" s="89" t="s">
        <v>98</v>
      </c>
    </row>
    <row r="26" spans="1:12" ht="123.75" customHeight="1">
      <c r="A26" s="59" t="s">
        <v>23</v>
      </c>
      <c r="B26" s="64"/>
      <c r="C26" s="64"/>
      <c r="D26" s="64" t="s">
        <v>99</v>
      </c>
      <c r="E26" s="65" t="s">
        <v>100</v>
      </c>
      <c r="F26" s="80" t="s">
        <v>94</v>
      </c>
      <c r="G26" s="68">
        <v>57</v>
      </c>
      <c r="H26" s="67">
        <v>0</v>
      </c>
      <c r="I26" s="69">
        <v>57</v>
      </c>
      <c r="J26" s="69">
        <f>I26*4032</f>
        <v>229824</v>
      </c>
      <c r="K26" s="64" t="s">
        <v>56</v>
      </c>
      <c r="L26" s="89" t="s">
        <v>101</v>
      </c>
    </row>
    <row r="27" spans="1:12">
      <c r="E27" s="23"/>
    </row>
    <row r="28" spans="1:12" ht="59.25" customHeight="1">
      <c r="B28" s="90"/>
      <c r="E28" s="23"/>
    </row>
    <row r="29" spans="1:12">
      <c r="E29" s="23"/>
    </row>
    <row r="30" spans="1:12">
      <c r="A30" s="59" t="s">
        <v>32</v>
      </c>
      <c r="B30" s="2" t="s">
        <v>3</v>
      </c>
      <c r="C30" s="2" t="s">
        <v>4</v>
      </c>
      <c r="D30" s="60" t="s">
        <v>5</v>
      </c>
      <c r="E30" s="87" t="s">
        <v>6</v>
      </c>
      <c r="F30" s="60" t="s">
        <v>7</v>
      </c>
      <c r="G30" s="60" t="s">
        <v>33</v>
      </c>
      <c r="H30" s="61" t="s">
        <v>9</v>
      </c>
      <c r="I30" s="62" t="s">
        <v>10</v>
      </c>
      <c r="J30" s="63" t="s">
        <v>11</v>
      </c>
      <c r="K30" s="60" t="s">
        <v>12</v>
      </c>
      <c r="L30" s="60" t="s">
        <v>13</v>
      </c>
    </row>
    <row r="31" spans="1:12" ht="102" customHeight="1">
      <c r="A31" s="59" t="s">
        <v>14</v>
      </c>
      <c r="B31" s="64"/>
      <c r="C31" s="64"/>
      <c r="D31" s="64" t="s">
        <v>102</v>
      </c>
      <c r="E31" s="65" t="s">
        <v>103</v>
      </c>
      <c r="F31" s="89" t="s">
        <v>104</v>
      </c>
      <c r="G31" s="66">
        <v>17.489999999999998</v>
      </c>
      <c r="H31" s="69">
        <v>0</v>
      </c>
      <c r="I31" s="69">
        <v>17.489999999999998</v>
      </c>
      <c r="J31" s="69">
        <f>I31*4032</f>
        <v>70519.679999999993</v>
      </c>
      <c r="K31" s="64" t="s">
        <v>56</v>
      </c>
      <c r="L31" s="64" t="s">
        <v>105</v>
      </c>
    </row>
    <row r="32" spans="1:12" ht="139.5" customHeight="1">
      <c r="A32" s="59" t="s">
        <v>20</v>
      </c>
      <c r="B32" s="64"/>
      <c r="C32" s="64"/>
      <c r="D32" s="64" t="s">
        <v>106</v>
      </c>
      <c r="E32" s="91" t="s">
        <v>107</v>
      </c>
      <c r="F32" s="89" t="s">
        <v>104</v>
      </c>
      <c r="G32" s="66">
        <f>80000/1.19</f>
        <v>67226.890756302528</v>
      </c>
      <c r="H32" s="69">
        <f t="shared" ref="H32:H33" si="4">G32*19%</f>
        <v>12773.10924369748</v>
      </c>
      <c r="I32" s="69">
        <f t="shared" ref="I32:I33" si="5">G32+H32</f>
        <v>80000</v>
      </c>
      <c r="J32" s="69">
        <f t="shared" ref="J32:J33" si="6">I32</f>
        <v>80000</v>
      </c>
      <c r="K32" s="64" t="s">
        <v>56</v>
      </c>
      <c r="L32" s="64" t="s">
        <v>108</v>
      </c>
    </row>
    <row r="33" spans="1:12" ht="133.5" customHeight="1">
      <c r="A33" s="59" t="s">
        <v>23</v>
      </c>
      <c r="B33" s="64"/>
      <c r="C33" s="64"/>
      <c r="D33" s="64" t="s">
        <v>109</v>
      </c>
      <c r="E33" s="65" t="s">
        <v>110</v>
      </c>
      <c r="F33" s="89" t="s">
        <v>104</v>
      </c>
      <c r="G33" s="66">
        <f>15900/1.19</f>
        <v>13361.344537815126</v>
      </c>
      <c r="H33" s="69">
        <f t="shared" si="4"/>
        <v>2538.6554621848741</v>
      </c>
      <c r="I33" s="69">
        <f t="shared" si="5"/>
        <v>15900</v>
      </c>
      <c r="J33" s="69">
        <f t="shared" si="6"/>
        <v>15900</v>
      </c>
      <c r="K33" s="64" t="s">
        <v>56</v>
      </c>
      <c r="L33" s="64" t="s">
        <v>111</v>
      </c>
    </row>
    <row r="34" spans="1:12">
      <c r="E34" s="23"/>
    </row>
    <row r="35" spans="1:12" ht="82.5" customHeight="1">
      <c r="E35" s="23"/>
    </row>
    <row r="36" spans="1:12">
      <c r="E36" s="23"/>
    </row>
    <row r="37" spans="1:12">
      <c r="E37" s="23"/>
    </row>
    <row r="38" spans="1:12">
      <c r="E38" s="23"/>
    </row>
    <row r="39" spans="1:12" ht="1.5" customHeight="1">
      <c r="E39" s="23"/>
    </row>
    <row r="40" spans="1:12" ht="89.25" customHeight="1">
      <c r="B40" s="64"/>
      <c r="E40" s="23"/>
    </row>
    <row r="41" spans="1:12">
      <c r="E41" s="23"/>
    </row>
    <row r="42" spans="1:12">
      <c r="E42" s="23"/>
    </row>
    <row r="43" spans="1:12">
      <c r="E43" s="23"/>
    </row>
  </sheetData>
  <mergeCells count="1">
    <mergeCell ref="A1:L1"/>
  </mergeCells>
  <hyperlinks>
    <hyperlink ref="E4" r:id="rId1" xr:uid="{00000000-0004-0000-0200-000000000000}"/>
    <hyperlink ref="E5" r:id="rId2" xr:uid="{00000000-0004-0000-0200-000001000000}"/>
    <hyperlink ref="E6" r:id="rId3" xr:uid="{00000000-0004-0000-0200-000002000000}"/>
    <hyperlink ref="E10" r:id="rId4" xr:uid="{00000000-0004-0000-0200-000003000000}"/>
    <hyperlink ref="E11" r:id="rId5" xr:uid="{00000000-0004-0000-0200-000004000000}"/>
    <hyperlink ref="E12" r:id="rId6" xr:uid="{00000000-0004-0000-0200-000005000000}"/>
    <hyperlink ref="E17" r:id="rId7" xr:uid="{00000000-0004-0000-0200-000006000000}"/>
    <hyperlink ref="E18" r:id="rId8" xr:uid="{00000000-0004-0000-0200-000007000000}"/>
    <hyperlink ref="E19" r:id="rId9" xr:uid="{00000000-0004-0000-0200-000008000000}"/>
    <hyperlink ref="E24" r:id="rId10" xr:uid="{00000000-0004-0000-0200-000009000000}"/>
    <hyperlink ref="E25" r:id="rId11" xr:uid="{00000000-0004-0000-0200-00000A000000}"/>
    <hyperlink ref="E26" r:id="rId12" xr:uid="{00000000-0004-0000-0200-00000B000000}"/>
    <hyperlink ref="E31" r:id="rId13" xr:uid="{00000000-0004-0000-0200-00000C000000}"/>
    <hyperlink ref="E32" r:id="rId14" xr:uid="{00000000-0004-0000-0200-00000D000000}"/>
    <hyperlink ref="E33" r:id="rId15" xr:uid="{00000000-0004-0000-0200-00000E000000}"/>
  </hyperlinks>
  <pageMargins left="0" right="0" top="0" bottom="0" header="0" footer="0"/>
  <drawing r:id="rId1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N53"/>
  <sheetViews>
    <sheetView workbookViewId="0">
      <selection activeCell="D58" sqref="D58"/>
    </sheetView>
  </sheetViews>
  <sheetFormatPr defaultColWidth="12.5703125" defaultRowHeight="15" customHeight="1"/>
  <cols>
    <col min="1" max="1" width="20" customWidth="1"/>
    <col min="2" max="2" width="27.140625" customWidth="1"/>
    <col min="3" max="3" width="28.7109375" customWidth="1"/>
    <col min="4" max="4" width="22.5703125" customWidth="1"/>
    <col min="5" max="5" width="23.28515625" customWidth="1"/>
    <col min="6" max="6" width="23" customWidth="1"/>
    <col min="7" max="7" width="22.42578125" customWidth="1"/>
    <col min="8" max="8" width="23.140625" customWidth="1"/>
    <col min="9" max="9" width="21.7109375" customWidth="1"/>
    <col min="10" max="10" width="18.7109375" customWidth="1"/>
    <col min="11" max="11" width="19.140625" customWidth="1"/>
    <col min="12" max="12" width="19.42578125" customWidth="1"/>
  </cols>
  <sheetData>
    <row r="1" spans="1:14">
      <c r="A1" s="134" t="s">
        <v>1</v>
      </c>
      <c r="B1" s="120"/>
      <c r="C1" s="120"/>
      <c r="D1" s="120"/>
      <c r="E1" s="120"/>
      <c r="F1" s="120"/>
      <c r="G1" s="120"/>
      <c r="H1" s="120"/>
      <c r="I1" s="120"/>
      <c r="J1" s="120"/>
      <c r="K1" s="120"/>
      <c r="L1" s="121"/>
    </row>
    <row r="2" spans="1:14">
      <c r="A2" s="29"/>
      <c r="B2" s="29"/>
      <c r="C2" s="29"/>
      <c r="D2" s="29"/>
      <c r="E2" s="29"/>
      <c r="F2" s="29"/>
      <c r="G2" s="29"/>
      <c r="H2" s="29"/>
      <c r="I2" s="29"/>
      <c r="J2" s="29"/>
      <c r="K2" s="29"/>
      <c r="L2" s="29"/>
    </row>
    <row r="3" spans="1:14" ht="40.5" customHeight="1">
      <c r="A3" s="59" t="s">
        <v>32</v>
      </c>
      <c r="B3" s="2" t="s">
        <v>3</v>
      </c>
      <c r="C3" s="2" t="s">
        <v>4</v>
      </c>
      <c r="D3" s="60" t="s">
        <v>5</v>
      </c>
      <c r="E3" s="60" t="s">
        <v>6</v>
      </c>
      <c r="F3" s="60" t="s">
        <v>7</v>
      </c>
      <c r="G3" s="60" t="s">
        <v>33</v>
      </c>
      <c r="H3" s="61" t="s">
        <v>9</v>
      </c>
      <c r="I3" s="62" t="s">
        <v>10</v>
      </c>
      <c r="J3" s="63" t="s">
        <v>11</v>
      </c>
      <c r="K3" s="60" t="s">
        <v>12</v>
      </c>
      <c r="L3" s="60" t="s">
        <v>13</v>
      </c>
    </row>
    <row r="4" spans="1:14" ht="83.25" customHeight="1">
      <c r="A4" s="59" t="s">
        <v>14</v>
      </c>
      <c r="B4" s="64"/>
      <c r="C4" s="64"/>
      <c r="D4" s="64" t="s">
        <v>112</v>
      </c>
      <c r="E4" s="92" t="s">
        <v>113</v>
      </c>
      <c r="F4" s="64" t="s">
        <v>114</v>
      </c>
      <c r="G4" s="66" t="s">
        <v>115</v>
      </c>
      <c r="H4" s="69">
        <v>0</v>
      </c>
      <c r="I4" s="93" t="s">
        <v>115</v>
      </c>
      <c r="J4" s="94">
        <v>146538</v>
      </c>
      <c r="K4" s="64" t="s">
        <v>36</v>
      </c>
      <c r="L4" s="95" t="s">
        <v>116</v>
      </c>
    </row>
    <row r="5" spans="1:14" ht="195.75" customHeight="1">
      <c r="A5" s="59" t="s">
        <v>20</v>
      </c>
      <c r="B5" s="64"/>
      <c r="C5" s="64"/>
      <c r="D5" s="64" t="s">
        <v>117</v>
      </c>
      <c r="E5" s="135" t="s">
        <v>118</v>
      </c>
      <c r="F5" s="64" t="s">
        <v>114</v>
      </c>
      <c r="G5" s="96">
        <f>152150/1.19</f>
        <v>127857.14285714287</v>
      </c>
      <c r="H5" s="69">
        <f t="shared" ref="H5:H6" si="0">G5*19%</f>
        <v>24292.857142857145</v>
      </c>
      <c r="I5" s="96">
        <f t="shared" ref="I5:I6" si="1">G5+H5</f>
        <v>152150</v>
      </c>
      <c r="J5" s="69">
        <f t="shared" ref="J5:J6" si="2">I5</f>
        <v>152150</v>
      </c>
      <c r="K5" s="64" t="s">
        <v>36</v>
      </c>
      <c r="L5" s="95" t="s">
        <v>116</v>
      </c>
    </row>
    <row r="6" spans="1:14" ht="159" customHeight="1">
      <c r="A6" s="59" t="s">
        <v>23</v>
      </c>
      <c r="B6" s="64"/>
      <c r="C6" s="64"/>
      <c r="D6" s="64" t="s">
        <v>119</v>
      </c>
      <c r="E6" s="92" t="s">
        <v>120</v>
      </c>
      <c r="F6" s="64" t="s">
        <v>114</v>
      </c>
      <c r="G6" s="69">
        <f>155000/1.19</f>
        <v>130252.10084033613</v>
      </c>
      <c r="H6" s="69">
        <f t="shared" si="0"/>
        <v>24747.899159663866</v>
      </c>
      <c r="I6" s="69">
        <f t="shared" si="1"/>
        <v>155000</v>
      </c>
      <c r="J6" s="69">
        <f t="shared" si="2"/>
        <v>155000</v>
      </c>
      <c r="K6" s="64" t="s">
        <v>36</v>
      </c>
      <c r="L6" s="95" t="s">
        <v>116</v>
      </c>
    </row>
    <row r="7" spans="1:14">
      <c r="A7" s="97"/>
      <c r="B7" s="97"/>
      <c r="C7" s="97"/>
      <c r="D7" s="97"/>
      <c r="E7" s="98"/>
      <c r="F7" s="97"/>
      <c r="G7" s="97"/>
      <c r="H7" s="97"/>
      <c r="I7" s="97"/>
      <c r="J7" s="97"/>
      <c r="K7" s="97"/>
      <c r="L7" s="97"/>
    </row>
    <row r="8" spans="1:14" ht="71.25" customHeight="1">
      <c r="A8" s="97"/>
      <c r="B8" s="97"/>
      <c r="C8" s="97"/>
      <c r="D8" s="97"/>
      <c r="E8" s="98"/>
      <c r="F8" s="97"/>
      <c r="G8" s="97"/>
      <c r="H8" s="97"/>
      <c r="I8" s="97"/>
      <c r="J8" s="97"/>
      <c r="K8" s="97"/>
      <c r="L8" s="97"/>
    </row>
    <row r="9" spans="1:14" ht="64.5" customHeight="1">
      <c r="A9" s="59" t="s">
        <v>32</v>
      </c>
      <c r="B9" s="2" t="s">
        <v>3</v>
      </c>
      <c r="C9" s="2" t="s">
        <v>4</v>
      </c>
      <c r="D9" s="60" t="s">
        <v>5</v>
      </c>
      <c r="E9" s="87" t="s">
        <v>6</v>
      </c>
      <c r="F9" s="60" t="s">
        <v>7</v>
      </c>
      <c r="G9" s="60" t="s">
        <v>33</v>
      </c>
      <c r="H9" s="61" t="s">
        <v>9</v>
      </c>
      <c r="I9" s="62" t="s">
        <v>10</v>
      </c>
      <c r="J9" s="63" t="s">
        <v>11</v>
      </c>
      <c r="K9" s="60" t="s">
        <v>12</v>
      </c>
      <c r="L9" s="60" t="s">
        <v>13</v>
      </c>
    </row>
    <row r="10" spans="1:14" ht="82.5" customHeight="1">
      <c r="A10" s="59" t="s">
        <v>14</v>
      </c>
      <c r="B10" s="64"/>
      <c r="C10" s="64"/>
      <c r="D10" s="64" t="s">
        <v>92</v>
      </c>
      <c r="E10" s="65" t="s">
        <v>93</v>
      </c>
      <c r="F10" s="80" t="s">
        <v>94</v>
      </c>
      <c r="G10" s="88">
        <v>57</v>
      </c>
      <c r="H10" s="67">
        <v>0</v>
      </c>
      <c r="I10" s="68">
        <v>57</v>
      </c>
      <c r="J10" s="67">
        <f>I10*4032</f>
        <v>229824</v>
      </c>
      <c r="K10" s="64" t="s">
        <v>56</v>
      </c>
      <c r="L10" s="89" t="s">
        <v>95</v>
      </c>
    </row>
    <row r="11" spans="1:14" ht="75.75" customHeight="1">
      <c r="A11" s="59" t="s">
        <v>20</v>
      </c>
      <c r="B11" s="64"/>
      <c r="C11" s="64"/>
      <c r="D11" s="64" t="s">
        <v>96</v>
      </c>
      <c r="E11" s="71" t="s">
        <v>97</v>
      </c>
      <c r="F11" s="80" t="s">
        <v>94</v>
      </c>
      <c r="G11" s="64">
        <v>53</v>
      </c>
      <c r="H11" s="67">
        <v>0</v>
      </c>
      <c r="I11" s="68">
        <v>53</v>
      </c>
      <c r="J11" s="67">
        <f>I11*4389</f>
        <v>232617</v>
      </c>
      <c r="K11" s="64" t="s">
        <v>56</v>
      </c>
      <c r="L11" s="89" t="s">
        <v>98</v>
      </c>
    </row>
    <row r="12" spans="1:14" ht="77.25" customHeight="1">
      <c r="A12" s="59" t="s">
        <v>23</v>
      </c>
      <c r="B12" s="64"/>
      <c r="C12" s="64"/>
      <c r="D12" s="64" t="s">
        <v>99</v>
      </c>
      <c r="E12" s="65" t="s">
        <v>100</v>
      </c>
      <c r="F12" s="80" t="s">
        <v>94</v>
      </c>
      <c r="G12" s="68">
        <v>57</v>
      </c>
      <c r="H12" s="67">
        <v>0</v>
      </c>
      <c r="I12" s="69">
        <v>57</v>
      </c>
      <c r="J12" s="67">
        <f>I12*4032</f>
        <v>229824</v>
      </c>
      <c r="K12" s="64" t="s">
        <v>56</v>
      </c>
      <c r="L12" s="89" t="s">
        <v>101</v>
      </c>
    </row>
    <row r="13" spans="1:14">
      <c r="A13" s="97"/>
      <c r="B13" s="97"/>
      <c r="C13" s="97"/>
      <c r="D13" s="97"/>
      <c r="E13" s="98"/>
      <c r="F13" s="97"/>
      <c r="G13" s="97"/>
      <c r="H13" s="97"/>
      <c r="I13" s="97"/>
      <c r="J13" s="97"/>
      <c r="K13" s="97"/>
      <c r="L13" s="97"/>
    </row>
    <row r="14" spans="1:14" ht="84.75" customHeight="1">
      <c r="A14" s="97"/>
      <c r="B14" s="97"/>
      <c r="C14" s="97"/>
      <c r="D14" s="97"/>
      <c r="E14" s="98"/>
      <c r="F14" s="97"/>
      <c r="G14" s="97"/>
      <c r="H14" s="97"/>
      <c r="I14" s="97"/>
      <c r="J14" s="97"/>
      <c r="K14" s="97"/>
      <c r="L14" s="97"/>
    </row>
    <row r="15" spans="1:14" ht="40.5" customHeight="1">
      <c r="A15" s="59" t="s">
        <v>32</v>
      </c>
      <c r="B15" s="2" t="s">
        <v>3</v>
      </c>
      <c r="C15" s="2" t="s">
        <v>4</v>
      </c>
      <c r="D15" s="60" t="s">
        <v>5</v>
      </c>
      <c r="E15" s="87" t="s">
        <v>6</v>
      </c>
      <c r="F15" s="60" t="s">
        <v>7</v>
      </c>
      <c r="G15" s="60" t="s">
        <v>33</v>
      </c>
      <c r="H15" s="61" t="s">
        <v>9</v>
      </c>
      <c r="I15" s="62" t="s">
        <v>10</v>
      </c>
      <c r="J15" s="63" t="s">
        <v>11</v>
      </c>
      <c r="K15" s="60" t="s">
        <v>12</v>
      </c>
      <c r="L15" s="60" t="s">
        <v>13</v>
      </c>
    </row>
    <row r="16" spans="1:14" ht="169.5" customHeight="1">
      <c r="A16" s="59" t="s">
        <v>14</v>
      </c>
      <c r="B16" s="64"/>
      <c r="C16" s="64"/>
      <c r="D16" s="64" t="s">
        <v>64</v>
      </c>
      <c r="E16" s="65" t="s">
        <v>65</v>
      </c>
      <c r="F16" s="99" t="s">
        <v>121</v>
      </c>
      <c r="G16" s="66" t="s">
        <v>122</v>
      </c>
      <c r="H16" s="67">
        <v>0</v>
      </c>
      <c r="I16" s="68" t="s">
        <v>122</v>
      </c>
      <c r="J16" s="69">
        <f>22*4032</f>
        <v>88704</v>
      </c>
      <c r="K16" s="64" t="s">
        <v>56</v>
      </c>
      <c r="L16" s="70" t="s">
        <v>67</v>
      </c>
      <c r="N16" s="100"/>
    </row>
    <row r="17" spans="1:12" ht="159.75" customHeight="1">
      <c r="A17" s="59" t="s">
        <v>20</v>
      </c>
      <c r="B17" s="64"/>
      <c r="C17" s="64"/>
      <c r="D17" s="64" t="s">
        <v>68</v>
      </c>
      <c r="E17" s="71" t="s">
        <v>69</v>
      </c>
      <c r="F17" s="99" t="s">
        <v>121</v>
      </c>
      <c r="G17" s="72">
        <v>27.52</v>
      </c>
      <c r="H17" s="67">
        <v>0</v>
      </c>
      <c r="I17" s="68">
        <v>27.52</v>
      </c>
      <c r="J17" s="69">
        <f>G17*4384</f>
        <v>120647.67999999999</v>
      </c>
      <c r="K17" s="64" t="s">
        <v>56</v>
      </c>
      <c r="L17" s="70" t="s">
        <v>67</v>
      </c>
    </row>
    <row r="18" spans="1:12" ht="171.75" customHeight="1">
      <c r="A18" s="59" t="s">
        <v>23</v>
      </c>
      <c r="B18" s="64"/>
      <c r="C18" s="64"/>
      <c r="D18" s="64" t="s">
        <v>70</v>
      </c>
      <c r="E18" s="65" t="s">
        <v>71</v>
      </c>
      <c r="F18" s="99" t="s">
        <v>121</v>
      </c>
      <c r="G18" s="82" t="s">
        <v>123</v>
      </c>
      <c r="H18" s="67">
        <v>0</v>
      </c>
      <c r="I18" s="82">
        <v>20</v>
      </c>
      <c r="J18" s="74">
        <f>I18*4032</f>
        <v>80640</v>
      </c>
      <c r="K18" s="64" t="s">
        <v>56</v>
      </c>
      <c r="L18" s="70" t="s">
        <v>67</v>
      </c>
    </row>
    <row r="19" spans="1:12">
      <c r="A19" s="97"/>
      <c r="B19" s="97"/>
      <c r="C19" s="97"/>
      <c r="D19" s="97"/>
      <c r="E19" s="98"/>
      <c r="F19" s="97"/>
      <c r="G19" s="97"/>
      <c r="H19" s="97"/>
      <c r="I19" s="97"/>
      <c r="J19" s="97"/>
      <c r="K19" s="97"/>
      <c r="L19" s="97"/>
    </row>
    <row r="20" spans="1:12" ht="67.5" customHeight="1">
      <c r="A20" s="97"/>
      <c r="B20" s="97"/>
      <c r="C20" s="97"/>
      <c r="D20" s="97"/>
      <c r="E20" s="98"/>
      <c r="F20" s="97"/>
      <c r="G20" s="97"/>
      <c r="H20" s="97"/>
      <c r="I20" s="97"/>
      <c r="J20" s="97"/>
      <c r="K20" s="97"/>
      <c r="L20" s="97"/>
    </row>
    <row r="21" spans="1:12">
      <c r="A21" s="59" t="s">
        <v>32</v>
      </c>
      <c r="B21" s="2" t="s">
        <v>3</v>
      </c>
      <c r="C21" s="2" t="s">
        <v>4</v>
      </c>
      <c r="D21" s="60" t="s">
        <v>5</v>
      </c>
      <c r="E21" s="87" t="s">
        <v>6</v>
      </c>
      <c r="F21" s="60" t="s">
        <v>7</v>
      </c>
      <c r="G21" s="60" t="s">
        <v>33</v>
      </c>
      <c r="H21" s="61" t="s">
        <v>9</v>
      </c>
      <c r="I21" s="62" t="s">
        <v>10</v>
      </c>
      <c r="J21" s="63" t="s">
        <v>11</v>
      </c>
      <c r="K21" s="60" t="s">
        <v>12</v>
      </c>
      <c r="L21" s="60" t="s">
        <v>13</v>
      </c>
    </row>
    <row r="22" spans="1:12" ht="153" customHeight="1">
      <c r="A22" s="59" t="s">
        <v>14</v>
      </c>
      <c r="B22" s="64"/>
      <c r="C22" s="64"/>
      <c r="D22" s="64" t="s">
        <v>72</v>
      </c>
      <c r="E22" s="65" t="s">
        <v>73</v>
      </c>
      <c r="F22" s="80" t="s">
        <v>74</v>
      </c>
      <c r="G22" s="101">
        <f>749000/1.19</f>
        <v>629411.76470588241</v>
      </c>
      <c r="H22" s="82">
        <f t="shared" ref="H22:H24" si="3">G22*19%</f>
        <v>119588.23529411767</v>
      </c>
      <c r="I22" s="82">
        <f t="shared" ref="I22:I24" si="4">G22+H22</f>
        <v>749000.00000000012</v>
      </c>
      <c r="J22" s="67">
        <f t="shared" ref="J22:J24" si="5">I22</f>
        <v>749000.00000000012</v>
      </c>
      <c r="K22" s="64" t="s">
        <v>56</v>
      </c>
      <c r="L22" s="64" t="s">
        <v>75</v>
      </c>
    </row>
    <row r="23" spans="1:12" ht="117" customHeight="1">
      <c r="A23" s="59" t="s">
        <v>20</v>
      </c>
      <c r="B23" s="64"/>
      <c r="C23" s="64"/>
      <c r="D23" s="64" t="s">
        <v>76</v>
      </c>
      <c r="E23" s="71" t="s">
        <v>77</v>
      </c>
      <c r="F23" s="80" t="s">
        <v>74</v>
      </c>
      <c r="G23" s="101">
        <f>699000/1.19</f>
        <v>587394.95798319334</v>
      </c>
      <c r="H23" s="82">
        <f t="shared" si="3"/>
        <v>111605.04201680674</v>
      </c>
      <c r="I23" s="82">
        <f t="shared" si="4"/>
        <v>699000.00000000012</v>
      </c>
      <c r="J23" s="67">
        <f t="shared" si="5"/>
        <v>699000.00000000012</v>
      </c>
      <c r="K23" s="64" t="s">
        <v>56</v>
      </c>
      <c r="L23" s="64" t="s">
        <v>78</v>
      </c>
    </row>
    <row r="24" spans="1:12" ht="138.75" customHeight="1">
      <c r="A24" s="59" t="s">
        <v>23</v>
      </c>
      <c r="B24" s="64"/>
      <c r="C24" s="64"/>
      <c r="D24" s="64" t="s">
        <v>79</v>
      </c>
      <c r="E24" s="65" t="s">
        <v>80</v>
      </c>
      <c r="F24" s="80" t="s">
        <v>74</v>
      </c>
      <c r="G24" s="101">
        <f>769900/1.19</f>
        <v>646974.78991596645</v>
      </c>
      <c r="H24" s="82">
        <f t="shared" si="3"/>
        <v>122925.21008403362</v>
      </c>
      <c r="I24" s="82">
        <f t="shared" si="4"/>
        <v>769900.00000000012</v>
      </c>
      <c r="J24" s="67">
        <f t="shared" si="5"/>
        <v>769900.00000000012</v>
      </c>
      <c r="K24" s="64" t="s">
        <v>56</v>
      </c>
      <c r="L24" s="64" t="s">
        <v>81</v>
      </c>
    </row>
    <row r="25" spans="1:12">
      <c r="A25" s="97"/>
      <c r="B25" s="97"/>
      <c r="C25" s="97"/>
      <c r="D25" s="97"/>
      <c r="E25" s="98"/>
      <c r="F25" s="97"/>
      <c r="G25" s="97"/>
      <c r="H25" s="97"/>
      <c r="I25" s="97"/>
      <c r="J25" s="97"/>
      <c r="K25" s="97"/>
      <c r="L25" s="97"/>
    </row>
    <row r="26" spans="1:12" ht="69.75" customHeight="1">
      <c r="A26" s="97"/>
      <c r="B26" s="97"/>
      <c r="C26" s="97"/>
      <c r="D26" s="97"/>
      <c r="E26" s="98"/>
      <c r="F26" s="97"/>
      <c r="G26" s="97"/>
      <c r="H26" s="97"/>
      <c r="I26" s="97"/>
      <c r="J26" s="97"/>
      <c r="K26" s="97"/>
      <c r="L26" s="97"/>
    </row>
    <row r="27" spans="1:12">
      <c r="A27" s="59" t="s">
        <v>32</v>
      </c>
      <c r="B27" s="2" t="s">
        <v>3</v>
      </c>
      <c r="C27" s="2" t="s">
        <v>4</v>
      </c>
      <c r="D27" s="60" t="s">
        <v>5</v>
      </c>
      <c r="E27" s="87" t="s">
        <v>6</v>
      </c>
      <c r="F27" s="60" t="s">
        <v>7</v>
      </c>
      <c r="G27" s="60" t="s">
        <v>33</v>
      </c>
      <c r="H27" s="61" t="s">
        <v>9</v>
      </c>
      <c r="I27" s="62" t="s">
        <v>10</v>
      </c>
      <c r="J27" s="63" t="s">
        <v>11</v>
      </c>
      <c r="K27" s="60" t="s">
        <v>12</v>
      </c>
      <c r="L27" s="60" t="s">
        <v>13</v>
      </c>
    </row>
    <row r="28" spans="1:12" ht="145.5" customHeight="1">
      <c r="A28" s="59" t="s">
        <v>14</v>
      </c>
      <c r="B28" s="64"/>
      <c r="C28" s="64"/>
      <c r="D28" s="64" t="s">
        <v>82</v>
      </c>
      <c r="E28" s="65" t="s">
        <v>83</v>
      </c>
      <c r="F28" s="64" t="s">
        <v>84</v>
      </c>
      <c r="G28" s="88">
        <v>45</v>
      </c>
      <c r="H28" s="67">
        <v>0</v>
      </c>
      <c r="I28" s="68">
        <v>45</v>
      </c>
      <c r="J28" s="82">
        <f t="shared" ref="J28:J29" si="6">I28*4032</f>
        <v>181440</v>
      </c>
      <c r="K28" s="64" t="s">
        <v>56</v>
      </c>
      <c r="L28" s="64" t="s">
        <v>85</v>
      </c>
    </row>
    <row r="29" spans="1:12" ht="147" customHeight="1">
      <c r="A29" s="59" t="s">
        <v>20</v>
      </c>
      <c r="B29" s="64"/>
      <c r="C29" s="64"/>
      <c r="D29" s="64" t="s">
        <v>86</v>
      </c>
      <c r="E29" s="71" t="s">
        <v>87</v>
      </c>
      <c r="F29" s="64" t="s">
        <v>84</v>
      </c>
      <c r="G29" s="64">
        <v>44.99</v>
      </c>
      <c r="H29" s="67">
        <v>0</v>
      </c>
      <c r="I29" s="68">
        <v>44.99</v>
      </c>
      <c r="J29" s="82">
        <f t="shared" si="6"/>
        <v>181399.68000000002</v>
      </c>
      <c r="K29" s="64" t="s">
        <v>56</v>
      </c>
      <c r="L29" s="64" t="s">
        <v>88</v>
      </c>
    </row>
    <row r="30" spans="1:12" ht="175.5" customHeight="1">
      <c r="A30" s="59" t="s">
        <v>23</v>
      </c>
      <c r="B30" s="64"/>
      <c r="C30" s="64"/>
      <c r="D30" s="64" t="s">
        <v>89</v>
      </c>
      <c r="E30" s="65" t="s">
        <v>90</v>
      </c>
      <c r="F30" s="64" t="s">
        <v>84</v>
      </c>
      <c r="G30" s="68">
        <v>1679</v>
      </c>
      <c r="H30" s="67">
        <v>0</v>
      </c>
      <c r="I30" s="69">
        <v>1680</v>
      </c>
      <c r="J30" s="82">
        <f>I30*218.46</f>
        <v>367012.8</v>
      </c>
      <c r="K30" s="64" t="s">
        <v>56</v>
      </c>
      <c r="L30" s="64" t="s">
        <v>91</v>
      </c>
    </row>
    <row r="31" spans="1:12">
      <c r="E31" s="23"/>
    </row>
    <row r="32" spans="1:12" ht="91.5" customHeight="1">
      <c r="E32" s="23"/>
    </row>
    <row r="34" spans="1:12">
      <c r="A34" s="59" t="s">
        <v>32</v>
      </c>
      <c r="B34" s="2" t="s">
        <v>3</v>
      </c>
      <c r="C34" s="2" t="s">
        <v>4</v>
      </c>
      <c r="D34" s="60" t="s">
        <v>5</v>
      </c>
      <c r="E34" s="60" t="s">
        <v>6</v>
      </c>
      <c r="F34" s="60" t="s">
        <v>7</v>
      </c>
      <c r="G34" s="60" t="s">
        <v>33</v>
      </c>
      <c r="H34" s="61" t="s">
        <v>9</v>
      </c>
      <c r="I34" s="62" t="s">
        <v>10</v>
      </c>
      <c r="J34" s="63" t="s">
        <v>11</v>
      </c>
      <c r="K34" s="60" t="s">
        <v>12</v>
      </c>
      <c r="L34" s="60" t="s">
        <v>13</v>
      </c>
    </row>
    <row r="35" spans="1:12" ht="72" customHeight="1">
      <c r="A35" s="59" t="s">
        <v>14</v>
      </c>
      <c r="B35" s="64"/>
      <c r="C35" s="64"/>
      <c r="D35" s="64" t="s">
        <v>102</v>
      </c>
      <c r="E35" s="65" t="s">
        <v>103</v>
      </c>
      <c r="F35" s="89" t="s">
        <v>124</v>
      </c>
      <c r="G35" s="101">
        <v>17.489999999999998</v>
      </c>
      <c r="H35" s="82">
        <v>0</v>
      </c>
      <c r="I35" s="82">
        <v>17.489999999999998</v>
      </c>
      <c r="J35" s="67">
        <f>I35*4032</f>
        <v>70519.679999999993</v>
      </c>
      <c r="K35" s="64" t="s">
        <v>56</v>
      </c>
      <c r="L35" s="64" t="s">
        <v>105</v>
      </c>
    </row>
    <row r="36" spans="1:12" ht="96.75" customHeight="1">
      <c r="A36" s="59" t="s">
        <v>20</v>
      </c>
      <c r="B36" s="64"/>
      <c r="C36" s="64"/>
      <c r="D36" s="64" t="s">
        <v>106</v>
      </c>
      <c r="E36" s="91" t="s">
        <v>107</v>
      </c>
      <c r="F36" s="89" t="s">
        <v>124</v>
      </c>
      <c r="G36" s="101">
        <f>80000/1.19</f>
        <v>67226.890756302528</v>
      </c>
      <c r="H36" s="82">
        <f t="shared" ref="H36:H37" si="7">G36*19%</f>
        <v>12773.10924369748</v>
      </c>
      <c r="I36" s="82">
        <f t="shared" ref="I36:I37" si="8">G36+H36</f>
        <v>80000</v>
      </c>
      <c r="J36" s="67">
        <f t="shared" ref="J36:J37" si="9">I36</f>
        <v>80000</v>
      </c>
      <c r="K36" s="64" t="s">
        <v>56</v>
      </c>
      <c r="L36" s="64" t="s">
        <v>108</v>
      </c>
    </row>
    <row r="37" spans="1:12" ht="102" customHeight="1">
      <c r="A37" s="59" t="s">
        <v>23</v>
      </c>
      <c r="B37" s="64"/>
      <c r="C37" s="64"/>
      <c r="D37" s="64" t="s">
        <v>109</v>
      </c>
      <c r="E37" s="65" t="s">
        <v>110</v>
      </c>
      <c r="F37" s="89" t="s">
        <v>124</v>
      </c>
      <c r="G37" s="101">
        <f>15900/1.19</f>
        <v>13361.344537815126</v>
      </c>
      <c r="H37" s="82">
        <f t="shared" si="7"/>
        <v>2538.6554621848741</v>
      </c>
      <c r="I37" s="82">
        <f t="shared" si="8"/>
        <v>15900</v>
      </c>
      <c r="J37" s="67">
        <f t="shared" si="9"/>
        <v>15900</v>
      </c>
      <c r="K37" s="64" t="s">
        <v>56</v>
      </c>
      <c r="L37" s="64" t="s">
        <v>111</v>
      </c>
    </row>
    <row r="38" spans="1:12">
      <c r="E38" s="23"/>
    </row>
    <row r="39" spans="1:12" ht="78" customHeight="1">
      <c r="E39" s="23"/>
    </row>
    <row r="40" spans="1:12" ht="79.5" customHeight="1"/>
    <row r="42" spans="1:12">
      <c r="A42" s="59" t="s">
        <v>32</v>
      </c>
      <c r="B42" s="2" t="s">
        <v>3</v>
      </c>
      <c r="C42" s="2" t="s">
        <v>4</v>
      </c>
      <c r="D42" s="60" t="s">
        <v>5</v>
      </c>
      <c r="E42" s="60" t="s">
        <v>6</v>
      </c>
      <c r="F42" s="60" t="s">
        <v>7</v>
      </c>
      <c r="G42" s="60" t="s">
        <v>33</v>
      </c>
      <c r="H42" s="61" t="s">
        <v>9</v>
      </c>
      <c r="I42" s="62" t="s">
        <v>10</v>
      </c>
      <c r="J42" s="63" t="s">
        <v>11</v>
      </c>
      <c r="K42" s="60" t="s">
        <v>12</v>
      </c>
      <c r="L42" s="60" t="s">
        <v>13</v>
      </c>
    </row>
    <row r="43" spans="1:12" ht="73.5" customHeight="1">
      <c r="A43" s="59" t="s">
        <v>14</v>
      </c>
      <c r="B43" s="64"/>
      <c r="C43" s="64"/>
      <c r="D43" s="64" t="s">
        <v>125</v>
      </c>
      <c r="E43" s="65" t="s">
        <v>126</v>
      </c>
      <c r="F43" s="89" t="s">
        <v>127</v>
      </c>
      <c r="G43" s="101">
        <v>264</v>
      </c>
      <c r="H43" s="82">
        <v>0</v>
      </c>
      <c r="I43" s="82">
        <f>H43+G43</f>
        <v>264</v>
      </c>
      <c r="J43" s="82">
        <f>I43*4039</f>
        <v>1066296</v>
      </c>
      <c r="K43" s="64" t="s">
        <v>56</v>
      </c>
      <c r="L43" s="64" t="s">
        <v>128</v>
      </c>
    </row>
    <row r="44" spans="1:12" ht="111" customHeight="1">
      <c r="A44" s="59" t="s">
        <v>20</v>
      </c>
      <c r="B44" s="64"/>
      <c r="C44" s="64"/>
      <c r="D44" s="64" t="s">
        <v>129</v>
      </c>
      <c r="E44" s="102" t="s">
        <v>130</v>
      </c>
      <c r="F44" s="89" t="s">
        <v>127</v>
      </c>
      <c r="G44" s="101">
        <f>2284590.45/1.19</f>
        <v>1919823.9075630254</v>
      </c>
      <c r="H44" s="82">
        <f>G44*19%</f>
        <v>364766.54243697482</v>
      </c>
      <c r="I44" s="82">
        <f>G44+H44</f>
        <v>2284590.4500000002</v>
      </c>
      <c r="J44" s="82">
        <f>I44</f>
        <v>2284590.4500000002</v>
      </c>
      <c r="K44" s="64" t="s">
        <v>56</v>
      </c>
      <c r="L44" s="64" t="s">
        <v>131</v>
      </c>
    </row>
    <row r="45" spans="1:12" ht="86.25" customHeight="1">
      <c r="A45" s="59" t="s">
        <v>23</v>
      </c>
      <c r="B45" s="64"/>
      <c r="C45" s="64"/>
      <c r="D45" s="64" t="s">
        <v>132</v>
      </c>
      <c r="E45" s="65" t="s">
        <v>133</v>
      </c>
      <c r="F45" s="89" t="s">
        <v>127</v>
      </c>
      <c r="G45" s="101">
        <v>136.9</v>
      </c>
      <c r="H45" s="82">
        <v>0</v>
      </c>
      <c r="I45" s="82">
        <f>H45+G45</f>
        <v>136.9</v>
      </c>
      <c r="J45" s="82">
        <f>I45*4389</f>
        <v>600854.1</v>
      </c>
      <c r="K45" s="64" t="s">
        <v>56</v>
      </c>
      <c r="L45" s="64" t="s">
        <v>134</v>
      </c>
    </row>
    <row r="46" spans="1:12" ht="16.5" customHeight="1">
      <c r="E46" s="23"/>
    </row>
    <row r="47" spans="1:12" ht="78.75" customHeight="1"/>
    <row r="49" spans="1:12">
      <c r="A49" s="59" t="s">
        <v>32</v>
      </c>
      <c r="B49" s="2" t="s">
        <v>3</v>
      </c>
      <c r="C49" s="2" t="s">
        <v>4</v>
      </c>
      <c r="D49" s="60" t="s">
        <v>5</v>
      </c>
      <c r="E49" s="60" t="s">
        <v>6</v>
      </c>
      <c r="F49" s="60" t="s">
        <v>7</v>
      </c>
      <c r="G49" s="60" t="s">
        <v>33</v>
      </c>
      <c r="H49" s="61" t="s">
        <v>9</v>
      </c>
      <c r="I49" s="62" t="s">
        <v>10</v>
      </c>
      <c r="J49" s="103" t="s">
        <v>11</v>
      </c>
      <c r="K49" s="60" t="s">
        <v>12</v>
      </c>
      <c r="L49" s="60" t="s">
        <v>13</v>
      </c>
    </row>
    <row r="50" spans="1:12" ht="48" customHeight="1">
      <c r="A50" s="59" t="s">
        <v>14</v>
      </c>
      <c r="B50" s="64"/>
      <c r="C50" s="64"/>
      <c r="D50" s="64" t="s">
        <v>125</v>
      </c>
      <c r="E50" s="65" t="s">
        <v>135</v>
      </c>
      <c r="F50" s="89" t="s">
        <v>136</v>
      </c>
      <c r="G50" s="101">
        <f>1175530/1.19</f>
        <v>987840.33613445377</v>
      </c>
      <c r="H50" s="82">
        <f>G50*19%</f>
        <v>187689.66386554623</v>
      </c>
      <c r="I50" s="82">
        <f>G50+H50</f>
        <v>1175530</v>
      </c>
      <c r="J50" s="82">
        <f>I50</f>
        <v>1175530</v>
      </c>
      <c r="K50" s="64" t="s">
        <v>56</v>
      </c>
      <c r="L50" s="64" t="s">
        <v>137</v>
      </c>
    </row>
    <row r="51" spans="1:12" ht="106.5" customHeight="1">
      <c r="A51" s="59" t="s">
        <v>20</v>
      </c>
      <c r="B51" s="64"/>
      <c r="C51" s="64"/>
      <c r="D51" s="64" t="s">
        <v>43</v>
      </c>
      <c r="E51" s="104" t="s">
        <v>138</v>
      </c>
      <c r="F51" s="89" t="s">
        <v>136</v>
      </c>
      <c r="G51" s="105">
        <v>239</v>
      </c>
      <c r="H51" s="82">
        <v>0</v>
      </c>
      <c r="I51" s="82">
        <f t="shared" ref="I51:I52" si="10">H51+G51</f>
        <v>239</v>
      </c>
      <c r="J51" s="82">
        <f>I51*4039</f>
        <v>965321</v>
      </c>
      <c r="K51" s="64" t="s">
        <v>56</v>
      </c>
      <c r="L51" s="64" t="s">
        <v>139</v>
      </c>
    </row>
    <row r="52" spans="1:12" ht="111.75" customHeight="1">
      <c r="A52" s="59" t="s">
        <v>23</v>
      </c>
      <c r="B52" s="64"/>
      <c r="C52" s="64"/>
      <c r="D52" s="64" t="s">
        <v>129</v>
      </c>
      <c r="E52" s="65" t="s">
        <v>140</v>
      </c>
      <c r="F52" s="89" t="s">
        <v>136</v>
      </c>
      <c r="G52" s="101">
        <f>1511924/1.19</f>
        <v>1270524.3697478992</v>
      </c>
      <c r="H52" s="82">
        <f>G52*19%</f>
        <v>241399.63025210085</v>
      </c>
      <c r="I52" s="82">
        <f t="shared" si="10"/>
        <v>1511924</v>
      </c>
      <c r="J52" s="82">
        <f>I52</f>
        <v>1511924</v>
      </c>
      <c r="K52" s="64" t="s">
        <v>56</v>
      </c>
      <c r="L52" s="64" t="s">
        <v>141</v>
      </c>
    </row>
    <row r="53" spans="1:12">
      <c r="E53" s="23"/>
    </row>
  </sheetData>
  <mergeCells count="1">
    <mergeCell ref="A1:L1"/>
  </mergeCells>
  <hyperlinks>
    <hyperlink ref="E4" r:id="rId1" xr:uid="{00000000-0004-0000-0300-000000000000}"/>
    <hyperlink ref="E5" r:id="rId2" xr:uid="{00000000-0004-0000-0300-000001000000}"/>
    <hyperlink ref="E6" r:id="rId3" xr:uid="{00000000-0004-0000-0300-000002000000}"/>
    <hyperlink ref="E10" r:id="rId4" xr:uid="{00000000-0004-0000-0300-000003000000}"/>
    <hyperlink ref="E11" r:id="rId5" xr:uid="{00000000-0004-0000-0300-000004000000}"/>
    <hyperlink ref="E12" r:id="rId6" xr:uid="{00000000-0004-0000-0300-000005000000}"/>
    <hyperlink ref="E16" r:id="rId7" xr:uid="{00000000-0004-0000-0300-000006000000}"/>
    <hyperlink ref="E17" r:id="rId8" xr:uid="{00000000-0004-0000-0300-000007000000}"/>
    <hyperlink ref="E18" r:id="rId9" xr:uid="{00000000-0004-0000-0300-000008000000}"/>
    <hyperlink ref="E22" r:id="rId10" xr:uid="{00000000-0004-0000-0300-000009000000}"/>
    <hyperlink ref="E23" r:id="rId11" xr:uid="{00000000-0004-0000-0300-00000A000000}"/>
    <hyperlink ref="E24" r:id="rId12" xr:uid="{00000000-0004-0000-0300-00000B000000}"/>
    <hyperlink ref="E28" r:id="rId13" xr:uid="{00000000-0004-0000-0300-00000C000000}"/>
    <hyperlink ref="E29" r:id="rId14" xr:uid="{00000000-0004-0000-0300-00000D000000}"/>
    <hyperlink ref="E30" r:id="rId15" xr:uid="{00000000-0004-0000-0300-00000E000000}"/>
    <hyperlink ref="E35" r:id="rId16" xr:uid="{00000000-0004-0000-0300-00000F000000}"/>
    <hyperlink ref="E36" r:id="rId17" xr:uid="{00000000-0004-0000-0300-000010000000}"/>
    <hyperlink ref="E37" r:id="rId18" xr:uid="{00000000-0004-0000-0300-000011000000}"/>
    <hyperlink ref="E43" r:id="rId19" xr:uid="{00000000-0004-0000-0300-000012000000}"/>
    <hyperlink ref="E44" r:id="rId20" xr:uid="{00000000-0004-0000-0300-000013000000}"/>
    <hyperlink ref="E45" r:id="rId21" xr:uid="{00000000-0004-0000-0300-000014000000}"/>
    <hyperlink ref="E50" r:id="rId22" xr:uid="{00000000-0004-0000-0300-000015000000}"/>
    <hyperlink ref="E51" r:id="rId23" xr:uid="{00000000-0004-0000-0300-000016000000}"/>
    <hyperlink ref="E52" r:id="rId24" xr:uid="{00000000-0004-0000-0300-000017000000}"/>
  </hyperlinks>
  <pageMargins left="0" right="0" top="0" bottom="0" header="0" footer="0"/>
  <drawing r:id="rId2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L46"/>
  <sheetViews>
    <sheetView tabSelected="1" workbookViewId="0">
      <selection activeCell="N17" sqref="N17"/>
    </sheetView>
  </sheetViews>
  <sheetFormatPr defaultColWidth="12.5703125" defaultRowHeight="15" customHeight="1"/>
  <cols>
    <col min="2" max="2" width="37.28515625" customWidth="1"/>
    <col min="3" max="3" width="32.42578125" customWidth="1"/>
    <col min="4" max="4" width="16.7109375" customWidth="1"/>
    <col min="5" max="5" width="21.85546875" customWidth="1"/>
    <col min="6" max="6" width="18.42578125" customWidth="1"/>
    <col min="12" max="12" width="15.5703125" customWidth="1"/>
  </cols>
  <sheetData>
    <row r="1" spans="1:12">
      <c r="A1" s="1" t="s">
        <v>142</v>
      </c>
      <c r="B1" s="2" t="s">
        <v>143</v>
      </c>
      <c r="C1" s="2" t="s">
        <v>144</v>
      </c>
      <c r="D1" s="2" t="s">
        <v>5</v>
      </c>
      <c r="E1" s="3" t="s">
        <v>6</v>
      </c>
      <c r="F1" s="2" t="s">
        <v>7</v>
      </c>
      <c r="G1" s="2" t="s">
        <v>33</v>
      </c>
      <c r="H1" s="4" t="s">
        <v>9</v>
      </c>
      <c r="I1" s="5" t="s">
        <v>10</v>
      </c>
      <c r="J1" s="6" t="s">
        <v>11</v>
      </c>
      <c r="K1" s="2" t="s">
        <v>12</v>
      </c>
      <c r="L1" s="2" t="s">
        <v>13</v>
      </c>
    </row>
    <row r="2" spans="1:12" ht="122.25" customHeight="1">
      <c r="A2" s="9" t="s">
        <v>14</v>
      </c>
      <c r="B2" s="10"/>
      <c r="C2" s="10"/>
      <c r="D2" s="10" t="s">
        <v>15</v>
      </c>
      <c r="E2" s="11" t="s">
        <v>145</v>
      </c>
      <c r="F2" s="106" t="s">
        <v>146</v>
      </c>
      <c r="G2" s="107">
        <f t="shared" ref="G2:G4" si="0">I2-H2</f>
        <v>202419</v>
      </c>
      <c r="H2" s="13">
        <f t="shared" ref="H2:H4" si="1">I2*19%</f>
        <v>47481</v>
      </c>
      <c r="I2" s="17">
        <v>249900</v>
      </c>
      <c r="J2" s="17">
        <f t="shared" ref="J2:J4" si="2">I2</f>
        <v>249900</v>
      </c>
      <c r="K2" s="10" t="s">
        <v>36</v>
      </c>
      <c r="L2" s="46" t="s">
        <v>147</v>
      </c>
    </row>
    <row r="3" spans="1:12" ht="130.5" customHeight="1">
      <c r="A3" s="9" t="s">
        <v>20</v>
      </c>
      <c r="B3" s="10"/>
      <c r="C3" s="10"/>
      <c r="D3" s="10" t="s">
        <v>148</v>
      </c>
      <c r="E3" s="128" t="s">
        <v>149</v>
      </c>
      <c r="F3" s="106" t="s">
        <v>146</v>
      </c>
      <c r="G3" s="13">
        <f t="shared" si="0"/>
        <v>202419</v>
      </c>
      <c r="H3" s="13">
        <f t="shared" si="1"/>
        <v>47481</v>
      </c>
      <c r="I3" s="17">
        <v>249900</v>
      </c>
      <c r="J3" s="17">
        <f t="shared" si="2"/>
        <v>249900</v>
      </c>
      <c r="K3" s="10" t="s">
        <v>36</v>
      </c>
      <c r="L3" s="46" t="s">
        <v>147</v>
      </c>
    </row>
    <row r="4" spans="1:12" ht="116.25" customHeight="1">
      <c r="A4" s="9" t="s">
        <v>23</v>
      </c>
      <c r="B4" s="10"/>
      <c r="C4" s="10"/>
      <c r="D4" s="10" t="s">
        <v>150</v>
      </c>
      <c r="E4" s="129" t="s">
        <v>151</v>
      </c>
      <c r="F4" s="106" t="s">
        <v>146</v>
      </c>
      <c r="G4" s="13">
        <f t="shared" si="0"/>
        <v>218619</v>
      </c>
      <c r="H4" s="13">
        <f t="shared" si="1"/>
        <v>51281</v>
      </c>
      <c r="I4" s="17">
        <v>269900</v>
      </c>
      <c r="J4" s="17">
        <f t="shared" si="2"/>
        <v>269900</v>
      </c>
      <c r="K4" s="10" t="s">
        <v>36</v>
      </c>
      <c r="L4" s="46" t="s">
        <v>147</v>
      </c>
    </row>
    <row r="8" spans="1:12">
      <c r="A8" s="1" t="s">
        <v>32</v>
      </c>
      <c r="B8" s="2" t="s">
        <v>143</v>
      </c>
      <c r="C8" s="2" t="s">
        <v>144</v>
      </c>
      <c r="D8" s="2" t="s">
        <v>5</v>
      </c>
      <c r="E8" s="3" t="s">
        <v>6</v>
      </c>
      <c r="F8" s="2" t="s">
        <v>7</v>
      </c>
      <c r="G8" s="2" t="s">
        <v>33</v>
      </c>
      <c r="H8" s="4" t="s">
        <v>9</v>
      </c>
      <c r="I8" s="5" t="s">
        <v>10</v>
      </c>
      <c r="J8" s="6" t="s">
        <v>11</v>
      </c>
      <c r="K8" s="2" t="s">
        <v>12</v>
      </c>
      <c r="L8" s="2" t="s">
        <v>13</v>
      </c>
    </row>
    <row r="9" spans="1:12" ht="165" customHeight="1">
      <c r="A9" s="9" t="s">
        <v>14</v>
      </c>
      <c r="B9" s="10"/>
      <c r="C9" s="10"/>
      <c r="D9" s="10" t="s">
        <v>24</v>
      </c>
      <c r="E9" s="11" t="s">
        <v>152</v>
      </c>
      <c r="F9" s="106" t="s">
        <v>153</v>
      </c>
      <c r="G9" s="107">
        <f t="shared" ref="G9:G11" si="3">I9-H9</f>
        <v>210519</v>
      </c>
      <c r="H9" s="13">
        <f t="shared" ref="H9:H11" si="4">I9*19%</f>
        <v>49381</v>
      </c>
      <c r="I9" s="17">
        <v>259900</v>
      </c>
      <c r="J9" s="17">
        <f t="shared" ref="J9:J11" si="5">I9</f>
        <v>259900</v>
      </c>
      <c r="K9" s="10" t="s">
        <v>36</v>
      </c>
      <c r="L9" s="46" t="s">
        <v>154</v>
      </c>
    </row>
    <row r="10" spans="1:12" ht="168" customHeight="1">
      <c r="A10" s="9" t="s">
        <v>20</v>
      </c>
      <c r="B10" s="10"/>
      <c r="C10" s="10"/>
      <c r="D10" s="10" t="s">
        <v>15</v>
      </c>
      <c r="E10" s="128" t="s">
        <v>155</v>
      </c>
      <c r="F10" s="106" t="s">
        <v>153</v>
      </c>
      <c r="G10" s="13">
        <f t="shared" si="3"/>
        <v>210519</v>
      </c>
      <c r="H10" s="13">
        <f t="shared" si="4"/>
        <v>49381</v>
      </c>
      <c r="I10" s="17">
        <v>259900</v>
      </c>
      <c r="J10" s="17">
        <f t="shared" si="5"/>
        <v>259900</v>
      </c>
      <c r="K10" s="10" t="s">
        <v>36</v>
      </c>
      <c r="L10" s="46" t="s">
        <v>154</v>
      </c>
    </row>
    <row r="11" spans="1:12" ht="186.75" customHeight="1">
      <c r="A11" s="9" t="s">
        <v>23</v>
      </c>
      <c r="B11" s="10"/>
      <c r="C11" s="10"/>
      <c r="D11" s="10" t="s">
        <v>148</v>
      </c>
      <c r="E11" s="129" t="s">
        <v>156</v>
      </c>
      <c r="F11" s="106" t="s">
        <v>153</v>
      </c>
      <c r="G11" s="13">
        <f t="shared" si="3"/>
        <v>210519</v>
      </c>
      <c r="H11" s="13">
        <f t="shared" si="4"/>
        <v>49381</v>
      </c>
      <c r="I11" s="17">
        <v>259900</v>
      </c>
      <c r="J11" s="17">
        <f t="shared" si="5"/>
        <v>259900</v>
      </c>
      <c r="K11" s="10" t="s">
        <v>36</v>
      </c>
      <c r="L11" s="46" t="s">
        <v>154</v>
      </c>
    </row>
    <row r="15" spans="1:12">
      <c r="A15" s="1" t="s">
        <v>32</v>
      </c>
      <c r="B15" s="2" t="s">
        <v>143</v>
      </c>
      <c r="C15" s="2" t="s">
        <v>144</v>
      </c>
      <c r="D15" s="2" t="s">
        <v>5</v>
      </c>
      <c r="E15" s="3" t="s">
        <v>6</v>
      </c>
      <c r="F15" s="2" t="s">
        <v>7</v>
      </c>
      <c r="G15" s="2" t="s">
        <v>33</v>
      </c>
      <c r="H15" s="4" t="s">
        <v>9</v>
      </c>
      <c r="I15" s="5" t="s">
        <v>10</v>
      </c>
      <c r="J15" s="6" t="s">
        <v>11</v>
      </c>
      <c r="K15" s="2" t="s">
        <v>12</v>
      </c>
      <c r="L15" s="2" t="s">
        <v>13</v>
      </c>
    </row>
    <row r="16" spans="1:12" ht="105.75" customHeight="1">
      <c r="A16" s="9" t="s">
        <v>14</v>
      </c>
      <c r="B16" s="10"/>
      <c r="C16" s="10"/>
      <c r="D16" s="10" t="s">
        <v>157</v>
      </c>
      <c r="E16" s="117" t="s">
        <v>158</v>
      </c>
      <c r="F16" s="106" t="s">
        <v>159</v>
      </c>
      <c r="G16" s="107">
        <f t="shared" ref="G16:G18" si="6">I16-H16</f>
        <v>134379</v>
      </c>
      <c r="H16" s="13">
        <f t="shared" ref="H16:H18" si="7">I16*19%</f>
        <v>31521</v>
      </c>
      <c r="I16" s="17">
        <v>165900</v>
      </c>
      <c r="J16" s="17">
        <f t="shared" ref="J16:J18" si="8">I16</f>
        <v>165900</v>
      </c>
      <c r="K16" s="10" t="s">
        <v>36</v>
      </c>
      <c r="L16" s="46" t="s">
        <v>160</v>
      </c>
    </row>
    <row r="17" spans="1:12" ht="84" customHeight="1">
      <c r="A17" s="9" t="s">
        <v>20</v>
      </c>
      <c r="B17" s="10"/>
      <c r="C17" s="10"/>
      <c r="D17" s="10" t="s">
        <v>161</v>
      </c>
      <c r="E17" s="128" t="s">
        <v>162</v>
      </c>
      <c r="F17" s="106" t="s">
        <v>163</v>
      </c>
      <c r="G17" s="13">
        <f t="shared" si="6"/>
        <v>56369.520000000004</v>
      </c>
      <c r="H17" s="13">
        <f t="shared" si="7"/>
        <v>13222.48</v>
      </c>
      <c r="I17" s="17">
        <v>69592</v>
      </c>
      <c r="J17" s="17">
        <f t="shared" si="8"/>
        <v>69592</v>
      </c>
      <c r="K17" s="10" t="s">
        <v>36</v>
      </c>
      <c r="L17" s="46" t="s">
        <v>164</v>
      </c>
    </row>
    <row r="18" spans="1:12" ht="84" customHeight="1">
      <c r="A18" s="9" t="s">
        <v>23</v>
      </c>
      <c r="B18" s="10"/>
      <c r="C18" s="10"/>
      <c r="D18" s="10" t="s">
        <v>165</v>
      </c>
      <c r="E18" s="129" t="s">
        <v>166</v>
      </c>
      <c r="F18" s="106" t="s">
        <v>163</v>
      </c>
      <c r="G18" s="13">
        <f t="shared" si="6"/>
        <v>34384.5</v>
      </c>
      <c r="H18" s="13">
        <f t="shared" si="7"/>
        <v>8065.5</v>
      </c>
      <c r="I18" s="17">
        <v>42450</v>
      </c>
      <c r="J18" s="17">
        <f t="shared" si="8"/>
        <v>42450</v>
      </c>
      <c r="K18" s="10" t="s">
        <v>36</v>
      </c>
      <c r="L18" s="46" t="s">
        <v>167</v>
      </c>
    </row>
    <row r="22" spans="1:12">
      <c r="A22" s="1" t="s">
        <v>142</v>
      </c>
      <c r="B22" s="2" t="s">
        <v>143</v>
      </c>
      <c r="C22" s="2" t="s">
        <v>144</v>
      </c>
      <c r="D22" s="2" t="s">
        <v>5</v>
      </c>
      <c r="E22" s="3" t="s">
        <v>6</v>
      </c>
      <c r="F22" s="2" t="s">
        <v>7</v>
      </c>
      <c r="G22" s="2" t="s">
        <v>33</v>
      </c>
      <c r="H22" s="4" t="s">
        <v>9</v>
      </c>
      <c r="I22" s="5" t="s">
        <v>10</v>
      </c>
      <c r="J22" s="6" t="s">
        <v>11</v>
      </c>
      <c r="K22" s="2" t="s">
        <v>12</v>
      </c>
      <c r="L22" s="2" t="s">
        <v>13</v>
      </c>
    </row>
    <row r="23" spans="1:12" ht="115.5" customHeight="1">
      <c r="A23" s="9" t="s">
        <v>14</v>
      </c>
      <c r="B23" s="10"/>
      <c r="C23" s="10"/>
      <c r="D23" s="10" t="s">
        <v>168</v>
      </c>
      <c r="E23" s="108" t="s">
        <v>169</v>
      </c>
      <c r="F23" s="106" t="s">
        <v>170</v>
      </c>
      <c r="G23" s="107">
        <f t="shared" ref="G23:G25" si="9">I23-H23</f>
        <v>1620000</v>
      </c>
      <c r="H23" s="13">
        <f t="shared" ref="H23:H25" si="10">I23*19%</f>
        <v>380000</v>
      </c>
      <c r="I23" s="17">
        <v>2000000</v>
      </c>
      <c r="J23" s="17">
        <f t="shared" ref="J23:J25" si="11">I23</f>
        <v>2000000</v>
      </c>
      <c r="K23" s="10" t="s">
        <v>36</v>
      </c>
      <c r="L23" s="46" t="s">
        <v>171</v>
      </c>
    </row>
    <row r="24" spans="1:12" ht="117" customHeight="1">
      <c r="A24" s="9" t="s">
        <v>20</v>
      </c>
      <c r="B24" s="10"/>
      <c r="C24" s="10"/>
      <c r="D24" s="10" t="s">
        <v>172</v>
      </c>
      <c r="E24" s="136" t="s">
        <v>173</v>
      </c>
      <c r="F24" s="106" t="s">
        <v>170</v>
      </c>
      <c r="G24" s="13">
        <f t="shared" si="9"/>
        <v>1620000</v>
      </c>
      <c r="H24" s="13">
        <f t="shared" si="10"/>
        <v>380000</v>
      </c>
      <c r="I24" s="17">
        <v>2000000</v>
      </c>
      <c r="J24" s="17">
        <f t="shared" si="11"/>
        <v>2000000</v>
      </c>
      <c r="K24" s="10" t="s">
        <v>36</v>
      </c>
      <c r="L24" s="46" t="s">
        <v>174</v>
      </c>
    </row>
    <row r="25" spans="1:12" ht="114.75" customHeight="1">
      <c r="A25" s="9" t="s">
        <v>23</v>
      </c>
      <c r="B25" s="10"/>
      <c r="C25" s="10"/>
      <c r="D25" s="10" t="s">
        <v>175</v>
      </c>
      <c r="E25" s="137" t="s">
        <v>176</v>
      </c>
      <c r="F25" s="106" t="s">
        <v>170</v>
      </c>
      <c r="G25" s="13">
        <f t="shared" si="9"/>
        <v>1620000</v>
      </c>
      <c r="H25" s="13">
        <f t="shared" si="10"/>
        <v>380000</v>
      </c>
      <c r="I25" s="17">
        <v>2000000</v>
      </c>
      <c r="J25" s="17">
        <f t="shared" si="11"/>
        <v>2000000</v>
      </c>
      <c r="K25" s="10" t="s">
        <v>36</v>
      </c>
      <c r="L25" s="46" t="s">
        <v>174</v>
      </c>
    </row>
    <row r="29" spans="1:12">
      <c r="A29" s="1" t="s">
        <v>32</v>
      </c>
      <c r="B29" s="2" t="s">
        <v>143</v>
      </c>
      <c r="C29" s="2" t="s">
        <v>144</v>
      </c>
      <c r="D29" s="2" t="s">
        <v>5</v>
      </c>
      <c r="E29" s="3" t="s">
        <v>6</v>
      </c>
      <c r="F29" s="2" t="s">
        <v>7</v>
      </c>
      <c r="G29" s="2" t="s">
        <v>33</v>
      </c>
      <c r="H29" s="4" t="s">
        <v>9</v>
      </c>
      <c r="I29" s="5" t="s">
        <v>10</v>
      </c>
      <c r="J29" s="6" t="s">
        <v>11</v>
      </c>
      <c r="K29" s="2" t="s">
        <v>12</v>
      </c>
      <c r="L29" s="2" t="s">
        <v>13</v>
      </c>
    </row>
    <row r="30" spans="1:12" ht="117" customHeight="1">
      <c r="A30" s="9" t="s">
        <v>14</v>
      </c>
      <c r="B30" s="10"/>
      <c r="C30" s="10"/>
      <c r="D30" s="10" t="s">
        <v>177</v>
      </c>
      <c r="E30" s="11" t="s">
        <v>178</v>
      </c>
      <c r="F30" s="106" t="s">
        <v>179</v>
      </c>
      <c r="G30" s="17">
        <f t="shared" ref="G30:G32" si="12">I30-H30</f>
        <v>2092</v>
      </c>
      <c r="H30" s="13">
        <v>0</v>
      </c>
      <c r="I30" s="17">
        <v>2092</v>
      </c>
      <c r="J30" s="17">
        <f>I30*35</f>
        <v>73220</v>
      </c>
      <c r="K30" s="10" t="s">
        <v>36</v>
      </c>
      <c r="L30" s="46" t="s">
        <v>180</v>
      </c>
    </row>
    <row r="31" spans="1:12">
      <c r="A31" s="9" t="s">
        <v>20</v>
      </c>
      <c r="B31" s="10"/>
      <c r="C31" s="10"/>
      <c r="D31" s="10"/>
      <c r="E31" s="109"/>
      <c r="F31" s="106"/>
      <c r="G31" s="110">
        <f t="shared" si="12"/>
        <v>0</v>
      </c>
      <c r="H31" s="13"/>
      <c r="I31" s="17"/>
      <c r="J31" s="17"/>
      <c r="K31" s="10"/>
      <c r="L31" s="46"/>
    </row>
    <row r="32" spans="1:12">
      <c r="A32" s="9" t="s">
        <v>23</v>
      </c>
      <c r="B32" s="10"/>
      <c r="C32" s="10"/>
      <c r="D32" s="10"/>
      <c r="E32" s="111"/>
      <c r="F32" s="106"/>
      <c r="G32" s="112">
        <f t="shared" si="12"/>
        <v>0</v>
      </c>
      <c r="H32" s="13"/>
      <c r="I32" s="17"/>
      <c r="J32" s="17"/>
      <c r="K32" s="10"/>
      <c r="L32" s="46"/>
    </row>
    <row r="36" spans="1:12">
      <c r="A36" s="1" t="s">
        <v>32</v>
      </c>
      <c r="B36" s="2" t="s">
        <v>143</v>
      </c>
      <c r="C36" s="2" t="s">
        <v>144</v>
      </c>
      <c r="D36" s="2" t="s">
        <v>5</v>
      </c>
      <c r="E36" s="3" t="s">
        <v>6</v>
      </c>
      <c r="F36" s="2" t="s">
        <v>7</v>
      </c>
      <c r="G36" s="2" t="s">
        <v>33</v>
      </c>
      <c r="H36" s="4" t="s">
        <v>9</v>
      </c>
      <c r="I36" s="5" t="s">
        <v>10</v>
      </c>
      <c r="J36" s="6" t="s">
        <v>11</v>
      </c>
      <c r="K36" s="2" t="s">
        <v>12</v>
      </c>
      <c r="L36" s="2" t="s">
        <v>13</v>
      </c>
    </row>
    <row r="37" spans="1:12" ht="115.5" customHeight="1">
      <c r="A37" s="9" t="s">
        <v>14</v>
      </c>
      <c r="B37" s="10"/>
      <c r="C37" s="10"/>
      <c r="D37" s="10" t="s">
        <v>181</v>
      </c>
      <c r="E37" s="11" t="s">
        <v>182</v>
      </c>
      <c r="F37" s="106" t="s">
        <v>183</v>
      </c>
      <c r="G37" s="107">
        <f>I37-H37</f>
        <v>444</v>
      </c>
      <c r="H37" s="13">
        <v>0</v>
      </c>
      <c r="I37" s="17">
        <v>444</v>
      </c>
      <c r="J37" s="17">
        <f>I37*300</f>
        <v>133200</v>
      </c>
      <c r="K37" s="10" t="s">
        <v>36</v>
      </c>
      <c r="L37" s="46" t="s">
        <v>184</v>
      </c>
    </row>
    <row r="38" spans="1:12">
      <c r="A38" s="9" t="s">
        <v>20</v>
      </c>
      <c r="B38" s="10"/>
      <c r="C38" s="10"/>
      <c r="D38" s="10"/>
      <c r="E38" s="109"/>
      <c r="F38" s="106"/>
      <c r="G38" s="13"/>
      <c r="H38" s="13"/>
      <c r="I38" s="17"/>
      <c r="J38" s="17"/>
      <c r="K38" s="10"/>
      <c r="L38" s="46"/>
    </row>
    <row r="39" spans="1:12">
      <c r="A39" s="9" t="s">
        <v>23</v>
      </c>
      <c r="B39" s="10"/>
      <c r="C39" s="10"/>
      <c r="D39" s="10"/>
      <c r="E39" s="111"/>
      <c r="F39" s="106"/>
      <c r="G39" s="13"/>
      <c r="H39" s="13"/>
      <c r="I39" s="17"/>
      <c r="J39" s="17"/>
      <c r="K39" s="10"/>
      <c r="L39" s="46"/>
    </row>
    <row r="43" spans="1:12">
      <c r="A43" s="1" t="s">
        <v>32</v>
      </c>
      <c r="B43" s="2" t="s">
        <v>143</v>
      </c>
      <c r="C43" s="2" t="s">
        <v>144</v>
      </c>
      <c r="D43" s="2" t="s">
        <v>5</v>
      </c>
      <c r="E43" s="3" t="s">
        <v>6</v>
      </c>
      <c r="F43" s="2" t="s">
        <v>7</v>
      </c>
      <c r="G43" s="2" t="s">
        <v>33</v>
      </c>
      <c r="H43" s="4" t="s">
        <v>9</v>
      </c>
      <c r="I43" s="5" t="s">
        <v>10</v>
      </c>
      <c r="J43" s="6" t="s">
        <v>11</v>
      </c>
      <c r="K43" s="2" t="s">
        <v>12</v>
      </c>
      <c r="L43" s="2" t="s">
        <v>13</v>
      </c>
    </row>
    <row r="44" spans="1:12" ht="111.75" customHeight="1">
      <c r="A44" s="9" t="s">
        <v>14</v>
      </c>
      <c r="B44" s="10"/>
      <c r="C44" s="10"/>
      <c r="D44" s="10" t="s">
        <v>185</v>
      </c>
      <c r="E44" s="11" t="s">
        <v>186</v>
      </c>
      <c r="F44" s="106" t="s">
        <v>187</v>
      </c>
      <c r="G44" s="107">
        <f>I44-H44</f>
        <v>993</v>
      </c>
      <c r="H44" s="13">
        <v>0</v>
      </c>
      <c r="I44" s="17">
        <v>993</v>
      </c>
      <c r="J44" s="17">
        <f>I44*20</f>
        <v>19860</v>
      </c>
      <c r="K44" s="10" t="s">
        <v>36</v>
      </c>
      <c r="L44" s="46" t="s">
        <v>188</v>
      </c>
    </row>
    <row r="45" spans="1:12">
      <c r="A45" s="9" t="s">
        <v>20</v>
      </c>
      <c r="B45" s="10"/>
      <c r="C45" s="10"/>
      <c r="D45" s="10"/>
      <c r="E45" s="109"/>
      <c r="F45" s="106"/>
      <c r="G45" s="13"/>
      <c r="H45" s="13"/>
      <c r="I45" s="17"/>
      <c r="J45" s="17"/>
      <c r="K45" s="10"/>
      <c r="L45" s="46"/>
    </row>
    <row r="46" spans="1:12">
      <c r="A46" s="9" t="s">
        <v>23</v>
      </c>
      <c r="B46" s="10"/>
      <c r="C46" s="10"/>
      <c r="D46" s="10"/>
      <c r="E46" s="111"/>
      <c r="F46" s="106"/>
      <c r="G46" s="13"/>
      <c r="H46" s="13"/>
      <c r="I46" s="17"/>
      <c r="J46" s="17"/>
      <c r="K46" s="10"/>
      <c r="L46" s="46"/>
    </row>
  </sheetData>
  <hyperlinks>
    <hyperlink ref="E2" r:id="rId1" xr:uid="{00000000-0004-0000-0400-000000000000}"/>
    <hyperlink ref="E3" r:id="rId2" xr:uid="{00000000-0004-0000-0400-000001000000}"/>
    <hyperlink ref="E4" r:id="rId3" xr:uid="{00000000-0004-0000-0400-000002000000}"/>
    <hyperlink ref="E9" r:id="rId4" xr:uid="{00000000-0004-0000-0400-000003000000}"/>
    <hyperlink ref="E10" r:id="rId5" xr:uid="{00000000-0004-0000-0400-000004000000}"/>
    <hyperlink ref="E11" r:id="rId6" xr:uid="{00000000-0004-0000-0400-000005000000}"/>
    <hyperlink ref="E17" r:id="rId7" xr:uid="{00000000-0004-0000-0400-000007000000}"/>
    <hyperlink ref="E18" r:id="rId8" xr:uid="{00000000-0004-0000-0400-000008000000}"/>
    <hyperlink ref="E23" r:id="rId9" xr:uid="{00000000-0004-0000-0400-000009000000}"/>
    <hyperlink ref="E24" r:id="rId10" xr:uid="{00000000-0004-0000-0400-00000A000000}"/>
    <hyperlink ref="E25" r:id="rId11" xr:uid="{00000000-0004-0000-0400-00000B000000}"/>
    <hyperlink ref="E30" r:id="rId12" xr:uid="{00000000-0004-0000-0400-00000C000000}"/>
    <hyperlink ref="E37" r:id="rId13" xr:uid="{00000000-0004-0000-0400-00000D000000}"/>
    <hyperlink ref="E44" r:id="rId14" xr:uid="{00000000-0004-0000-0400-00000E000000}"/>
    <hyperlink ref="E16" r:id="rId15" xr:uid="{C7C2482A-7073-4A08-B954-EDD90E532D17}"/>
  </hyperlinks>
  <pageMargins left="0" right="0" top="0" bottom="0" header="0" footer="0"/>
  <drawing r:id="rId16"/>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Kevin David Sabogal Mancipe</cp:lastModifiedBy>
  <cp:revision/>
  <dcterms:created xsi:type="dcterms:W3CDTF">2024-08-10T16:42:50Z</dcterms:created>
  <dcterms:modified xsi:type="dcterms:W3CDTF">2024-08-10T16:42:50Z</dcterms:modified>
  <cp:category/>
  <cp:contentStatus/>
</cp:coreProperties>
</file>